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Obrazac strukture cen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9" i="1" l="1"/>
  <c r="G209" i="1"/>
  <c r="G217" i="1"/>
  <c r="G256" i="1"/>
  <c r="G264" i="1"/>
  <c r="G301" i="1"/>
  <c r="G350" i="1"/>
  <c r="G359" i="1"/>
  <c r="G406" i="1"/>
  <c r="G413" i="1"/>
  <c r="G451" i="1"/>
  <c r="G460" i="1"/>
  <c r="G465" i="1"/>
  <c r="E448" i="1" l="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1" i="1"/>
  <c r="E410" i="1"/>
  <c r="E404"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57" i="1"/>
  <c r="E356" i="1"/>
  <c r="E355" i="1"/>
  <c r="E354"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2" i="1"/>
  <c r="E261" i="1"/>
  <c r="E260"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15" i="1"/>
  <c r="E214" i="1"/>
  <c r="E213" i="1"/>
  <c r="E207" i="1"/>
  <c r="E206" i="1"/>
  <c r="E205" i="1"/>
  <c r="E204" i="1"/>
  <c r="E203" i="1"/>
  <c r="E197" i="1"/>
  <c r="E196" i="1"/>
  <c r="E195" i="1"/>
  <c r="E194" i="1"/>
  <c r="E193" i="1"/>
  <c r="E192" i="1"/>
  <c r="E159" i="1"/>
  <c r="E158" i="1"/>
  <c r="E157" i="1"/>
  <c r="E156" i="1"/>
  <c r="E154" i="1"/>
  <c r="E153" i="1"/>
  <c r="E152" i="1"/>
  <c r="E151" i="1"/>
  <c r="E148" i="1"/>
  <c r="E145" i="1"/>
  <c r="E138" i="1"/>
  <c r="E137" i="1"/>
  <c r="E135" i="1"/>
  <c r="E124" i="1"/>
  <c r="E122" i="1"/>
  <c r="E115" i="1"/>
  <c r="E113" i="1"/>
  <c r="E112" i="1"/>
  <c r="E107" i="1"/>
  <c r="E105" i="1"/>
  <c r="E104" i="1"/>
  <c r="E102" i="1"/>
  <c r="E101" i="1"/>
  <c r="E100" i="1"/>
  <c r="E99" i="1"/>
  <c r="E97" i="1"/>
  <c r="E96" i="1"/>
  <c r="E95" i="1"/>
  <c r="E91" i="1"/>
  <c r="E78" i="1"/>
  <c r="E75" i="1"/>
  <c r="E73" i="1"/>
  <c r="E72" i="1"/>
  <c r="E68" i="1"/>
  <c r="E67" i="1"/>
  <c r="E65" i="1"/>
  <c r="E64" i="1"/>
  <c r="E60" i="1"/>
  <c r="E59" i="1"/>
  <c r="E57" i="1"/>
  <c r="E56" i="1"/>
  <c r="E55" i="1"/>
  <c r="E28" i="1"/>
  <c r="E23" i="1"/>
  <c r="E22" i="1"/>
  <c r="E21" i="1"/>
  <c r="E18" i="1"/>
  <c r="E17" i="1"/>
  <c r="E16" i="1"/>
  <c r="E13" i="1"/>
  <c r="E19" i="1" l="1"/>
</calcChain>
</file>

<file path=xl/sharedStrings.xml><?xml version="1.0" encoding="utf-8"?>
<sst xmlns="http://schemas.openxmlformats.org/spreadsheetml/2006/main" count="3107" uniqueCount="1458">
  <si>
    <t>Образац структуре цене</t>
  </si>
  <si>
    <t>ЗАМЕНА ЖЕЛЕЗНИЧКОГ ТРАНСПОРТА РОВНОГ УГЉА ОД ПОГОНА "СУВА СЕПАРАЦИЈА" ДО РЈ "МОКРА СЕПАРАЦИЈА" ТРАЧНИМ ТРАНСПОРТЕРИМА</t>
  </si>
  <si>
    <t>Р.Б</t>
  </si>
  <si>
    <t>Опис радова</t>
  </si>
  <si>
    <t>Цртеж бр.</t>
  </si>
  <si>
    <t xml:space="preserve">Јед.
мере
</t>
  </si>
  <si>
    <t>Кол.</t>
  </si>
  <si>
    <t>4</t>
  </si>
  <si>
    <t>Грађевински објекти (радови)</t>
  </si>
  <si>
    <t>1.1</t>
  </si>
  <si>
    <t>Реконструкција пресипне станице Ц-10 (Разделна станица Ц-10)</t>
  </si>
  <si>
    <t>1.1.1</t>
  </si>
  <si>
    <t>Геодетско обележавање и размеравање темеља објекта са постављањем видних ознака на преломним тачкама са обележавањем и размеравањем тачака за ископ на терену. Обрачун паушално.</t>
  </si>
  <si>
    <t>X</t>
  </si>
  <si>
    <t>паушално</t>
  </si>
  <si>
    <t>1.1.2</t>
  </si>
  <si>
    <t>Демонтажа челичне конструкције која се мења или укида. Обрачун по кg.</t>
  </si>
  <si>
    <t>кг</t>
  </si>
  <si>
    <t>1.1.3</t>
  </si>
  <si>
    <t xml:space="preserve">Демонтажа металних степеника и степенишне конструкције. Конструкцију пажљиво демонтирати, очистити и сложити у магацин, за поновну употребу или утоварити на камион и одвести на депонију коју одреди инвеститор удаљену до 15 кm. Шут прикупити, изнети, утоварити на камион и одвести на градску депонију. Обрачун по m² </t>
  </si>
  <si>
    <r>
      <t>m</t>
    </r>
    <r>
      <rPr>
        <vertAlign val="superscript"/>
        <sz val="11"/>
        <rFont val="Arial"/>
        <family val="2"/>
      </rPr>
      <t>2</t>
    </r>
  </si>
  <si>
    <t>1.1.4</t>
  </si>
  <si>
    <t>Ручни откоп земље око и поред темеља због утврђивања димензија темеља. Обрачун паушално.</t>
  </si>
  <si>
    <t>УКУПНО  ПРИПРЕМНИ  РАДОВИ :</t>
  </si>
  <si>
    <t>1.1.5</t>
  </si>
  <si>
    <r>
      <t>Ручни или машински откоп земље III категорије за нове темеље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</si>
  <si>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r>
      <t>m</t>
    </r>
    <r>
      <rPr>
        <vertAlign val="superscript"/>
        <sz val="11"/>
        <rFont val="Arial"/>
        <family val="2"/>
      </rPr>
      <t>3</t>
    </r>
  </si>
  <si>
    <t>1.1.6</t>
  </si>
  <si>
    <r>
      <t>Ручни или машински откоп земље III категорије за темељ стуба степеница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</si>
  <si>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t>1.1.7</t>
  </si>
  <si>
    <r>
      <t>Насипање и набијање слоја туцаника испод темеља слоју од 40 cm. Насипање и набијање извести у слојевима од 20 cm са постизањем модула стишљивости од 40 МPа. Обрачун по m</t>
    </r>
    <r>
      <rPr>
        <vertAlign val="superscript"/>
        <sz val="11"/>
        <rFont val="Arial"/>
        <family val="2"/>
        <charset val="238"/>
      </rPr>
      <t>3</t>
    </r>
    <r>
      <rPr>
        <sz val="11"/>
        <rFont val="Arial"/>
        <family val="2"/>
      </rPr>
      <t xml:space="preserve"> туцаника.</t>
    </r>
  </si>
  <si>
    <t>1.1.8</t>
  </si>
  <si>
    <r>
      <t>Утовар, транспорт и истовар вишка земље из ископа на депонију удаљену до 5км или неко друго место које одреди инвеститор. Обрачун по m</t>
    </r>
    <r>
      <rPr>
        <vertAlign val="superscript"/>
        <sz val="11"/>
        <rFont val="Arial"/>
        <family val="2"/>
        <charset val="238"/>
      </rPr>
      <t>3</t>
    </r>
    <r>
      <rPr>
        <sz val="11"/>
        <rFont val="Arial"/>
        <family val="2"/>
      </rPr>
      <t>.</t>
    </r>
  </si>
  <si>
    <t>УКУПНО  ЗЕМЉАНИ  РАДОВИ :</t>
  </si>
  <si>
    <t>1.1.9</t>
  </si>
  <si>
    <r>
      <t>Бетонирање тампон слоја бетона испод темеља МB 15, d=10 cm, а све према пројекту и детаљима.  Обрачун по m</t>
    </r>
    <r>
      <rPr>
        <vertAlign val="superscript"/>
        <sz val="11"/>
        <rFont val="Arial"/>
        <family val="2"/>
        <charset val="238"/>
      </rPr>
      <t>2</t>
    </r>
    <r>
      <rPr>
        <sz val="11"/>
        <rFont val="Arial"/>
        <family val="2"/>
      </rPr>
      <t xml:space="preserve">. </t>
    </r>
  </si>
  <si>
    <r>
      <t>m</t>
    </r>
    <r>
      <rPr>
        <vertAlign val="superscript"/>
        <sz val="11"/>
        <rFont val="Arial"/>
        <family val="2"/>
        <charset val="238"/>
      </rPr>
      <t>2</t>
    </r>
  </si>
  <si>
    <t>1.1.10</t>
  </si>
  <si>
    <r>
      <t>Бетонирање стопе темеља пресипне станице и стуба степеница, МB30, у потребној оплати. Обрачун по m</t>
    </r>
    <r>
      <rPr>
        <vertAlign val="superscript"/>
        <sz val="11"/>
        <rFont val="Arial"/>
        <family val="2"/>
        <charset val="238"/>
      </rPr>
      <t>3</t>
    </r>
    <r>
      <rPr>
        <sz val="11"/>
        <rFont val="Arial"/>
        <family val="2"/>
      </rPr>
      <t>.</t>
    </r>
  </si>
  <si>
    <r>
      <t>m</t>
    </r>
    <r>
      <rPr>
        <vertAlign val="superscript"/>
        <sz val="11"/>
        <rFont val="Arial"/>
        <family val="2"/>
        <charset val="238"/>
      </rPr>
      <t>3</t>
    </r>
  </si>
  <si>
    <t>1.1.11</t>
  </si>
  <si>
    <r>
      <t>Бетонирање  темељног јастука пресипне станице, МB30, у потребној оплати. Обрачун по m</t>
    </r>
    <r>
      <rPr>
        <vertAlign val="superscript"/>
        <sz val="11"/>
        <rFont val="Arial"/>
        <family val="2"/>
        <charset val="238"/>
      </rPr>
      <t>3</t>
    </r>
    <r>
      <rPr>
        <sz val="11"/>
        <rFont val="Arial"/>
        <family val="2"/>
      </rPr>
      <t>.</t>
    </r>
  </si>
  <si>
    <t>УКУПНО АРМИРАНО БЕТОНСКИ РАДОВИ:</t>
  </si>
  <si>
    <t>1.1.12</t>
  </si>
  <si>
    <t>Набавка, сечење, савијање, транспорт и монтажа арматуре  Б500 (шипке) са чишћењем од рђе. Обрачунава се комплетно уграђена арматура, са потребном паљеном жицом за везивање и подметачима за дистанцирање арматуре од оплате.                 Обрачун по кг.</t>
  </si>
  <si>
    <t>кg</t>
  </si>
  <si>
    <t>УКУПНО АРМИРАЧКИ РАДОВИ:</t>
  </si>
  <si>
    <t>1.1.13</t>
  </si>
  <si>
    <t xml:space="preserve">Израда челичне конструкције мора се вршити у свему према урађеној техничкој документацији, "Правилнику о техничким прописима за носеће челичне конструкције", важећим стандардима за основни материјал СРПС. Ц.Б0.500, вруће ваљане L угаонике СРПС Ц.Б3.101, електроде СРПС Ц.Х3.011, завртњеве  СРПС М.Б1.023, као и осталих пратећих стандарда. Све везе на конструкцији изводе се заваривањем. Јединичном ценом обухваћена је набавка основног и спојног материјала, рад, алат и помоћна средства потребна за израду конструкције.Обрачун по кg израђене конструкције, а на основу радионичке спецификације материјала. </t>
  </si>
  <si>
    <t>1.1.14</t>
  </si>
  <si>
    <t>Израда антикорозивне заштите са два основна и два заштитна премаза акрилном бојом.Обрачун по кg заштићене конструкције, а на основу радионичке спецификације материјала.    Обрачун по кg.</t>
  </si>
  <si>
    <t>1.1.15</t>
  </si>
  <si>
    <r>
      <t>Набавка и постављање металних решеткастих газишта за платформе.    Обрачун по m</t>
    </r>
    <r>
      <rPr>
        <vertAlign val="superscript"/>
        <sz val="11"/>
        <rFont val="Arial"/>
        <family val="2"/>
        <charset val="238"/>
      </rPr>
      <t>2</t>
    </r>
    <r>
      <rPr>
        <sz val="11"/>
        <rFont val="Arial"/>
        <family val="2"/>
      </rPr>
      <t>.</t>
    </r>
  </si>
  <si>
    <t>1.1.16</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</si>
  <si>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m. </t>
  </si>
  <si>
    <r>
      <t>m</t>
    </r>
    <r>
      <rPr>
        <vertAlign val="superscript"/>
        <sz val="11"/>
        <rFont val="Arial"/>
        <family val="2"/>
        <charset val="238"/>
      </rPr>
      <t>1</t>
    </r>
  </si>
  <si>
    <t>УКУПНО МОНТАЖЕРСКИ  РАДОВИ:</t>
  </si>
  <si>
    <t>1.2</t>
  </si>
  <si>
    <t>Реконструкција главног утоварног места</t>
  </si>
  <si>
    <t>1.2.1</t>
  </si>
  <si>
    <t>1.2.2</t>
  </si>
  <si>
    <t xml:space="preserve">Демонтажа фасадне облоге од трапезног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</si>
  <si>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t>1.2.3</t>
  </si>
  <si>
    <t>1.2.4</t>
  </si>
  <si>
    <t>1.2.5</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</si>
  <si>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</si>
  <si>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1.2.6</t>
  </si>
  <si>
    <t>РЕКАПИТУЛАЦИЈА РEKОНСТРУКЦИЈА ГЛАВНОГ УТОВАРНОГ МЕСТА</t>
  </si>
  <si>
    <t>1.3</t>
  </si>
  <si>
    <t>Реконструкција утоварног места 4</t>
  </si>
  <si>
    <t>1.3.1</t>
  </si>
  <si>
    <t>1.3.2</t>
  </si>
  <si>
    <t>1.3.3</t>
  </si>
  <si>
    <r>
      <t xml:space="preserve"> Рушење фасадних зидова од опеке у продужном малтеру. Строго водити рачуна о зидовима који остају да се не наруши њихова стабилност.  Шут прикупити, изнети, утоварити на камион и одвести на градску депонију. У цену улази и помоћна скела. Отвори се одбијају. Обрачун по m</t>
    </r>
    <r>
      <rPr>
        <vertAlign val="superscript"/>
        <sz val="11"/>
        <rFont val="Arial"/>
        <family val="2"/>
        <charset val="238"/>
      </rPr>
      <t>3</t>
    </r>
    <r>
      <rPr>
        <sz val="11"/>
        <rFont val="Arial"/>
        <family val="2"/>
      </rPr>
      <t xml:space="preserve">. </t>
    </r>
  </si>
  <si>
    <t>1.3.4</t>
  </si>
  <si>
    <t>Демонтажа прозора димензија 1,50x5,00 m. Обрачун по комаду.</t>
  </si>
  <si>
    <t>коm</t>
  </si>
  <si>
    <t>1.3.5</t>
  </si>
  <si>
    <t>1.3.6</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</si>
  <si>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</si>
  <si>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1.3.7</t>
  </si>
  <si>
    <t xml:space="preserve">Облагање фасаде челичним поцинкованим лимом ТР 35/200 дебљине 0,70 мм, у боји по избору пројектанта. Облагање извести по пројекту, детаљима и упутству произвођача и пројектанта. Обрачун по м² </t>
  </si>
  <si>
    <t>РЕКАПИТУЛАЦИЈА РЕКОНСТРУКЦИЈА УТОВАРНОГ МЕСТА 4</t>
  </si>
  <si>
    <t>1.4</t>
  </si>
  <si>
    <t>Реконструкција истоварне станице (бункера)-Бункер на истоварној станици "Нови део"</t>
  </si>
  <si>
    <t>1.4.1</t>
  </si>
  <si>
    <t xml:space="preserve">Демонтажа кровне и фасадне облоге  од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</si>
  <si>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r>
      <t>m</t>
    </r>
    <r>
      <rPr>
        <vertAlign val="superscript"/>
        <sz val="11"/>
        <rFont val="Arial Narrow"/>
        <family val="2"/>
      </rPr>
      <t>2</t>
    </r>
  </si>
  <si>
    <t>1.4.2</t>
  </si>
  <si>
    <t xml:space="preserve">Рушење фасадних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</si>
  <si>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r>
      <t>m</t>
    </r>
    <r>
      <rPr>
        <vertAlign val="superscript"/>
        <sz val="11"/>
        <rFont val="Arial Narrow"/>
        <family val="2"/>
      </rPr>
      <t>3</t>
    </r>
  </si>
  <si>
    <t>1.4.3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</si>
  <si>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кg. </t>
  </si>
  <si>
    <t>1.4.4</t>
  </si>
  <si>
    <t xml:space="preserve">Архитектонско сондирање објекта, ради добијања оригиналних нивоа и података о степену оштећења темеља, конструктивног система, кровне конструкције, и других конструктивних елемената. Сондирањем утврдити накнадно изведене измене на објекту. Урадити пратећу техничку и фото документацију. Сондирања извести стручном радном снагом уз стални надзор конзерватора. Обрачун по радном часу.  </t>
  </si>
  <si>
    <t>час</t>
  </si>
  <si>
    <t>1.4.5</t>
  </si>
  <si>
    <t xml:space="preserve">Рушење зидова од гитер  блокова. Рушење зидова извести заједно са серклажима,надвратницима и свим облогама на зиду. Употребљиве сипорекс блокове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</si>
  <si>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t>1.4.6</t>
  </si>
  <si>
    <t xml:space="preserve"> Демонтажа АБ греде носача шина. Пажљиво демонтирати греде и депоновати на градилишну депонију. Шут прикупити, изнети, утоварити на камион и одвести на градску депонију. У цену улази и помоћна скела.  Обрачун по m³. </t>
  </si>
  <si>
    <t>1.4.7</t>
  </si>
  <si>
    <t xml:space="preserve">Пажљива демонтажа металних прозора и врата. Демонтирани прозор склопити и предати или утоварити на камион и одвести на депонију коју одреди инвеститор удаљену до 15 кm. Обрачун по комаду. </t>
  </si>
  <si>
    <t>ком</t>
  </si>
  <si>
    <t>1.4.8</t>
  </si>
  <si>
    <t>Демонтажа шина. Обрачун по кg.</t>
  </si>
  <si>
    <t>1.4.9</t>
  </si>
  <si>
    <r>
      <t>Набавка, транспорт материјала и израда зида од гитер блока дебљине d=25 cm, са вертикалним серклажима и надвратиним и надпрозорним бетонским гредама. Обрачун по m</t>
    </r>
    <r>
      <rPr>
        <vertAlign val="superscript"/>
        <sz val="11"/>
        <rFont val="Arial Narrow"/>
        <family val="2"/>
        <charset val="238"/>
      </rPr>
      <t>2</t>
    </r>
    <r>
      <rPr>
        <sz val="11"/>
        <rFont val="Arial Narrow"/>
        <family val="2"/>
      </rPr>
      <t xml:space="preserve"> зида.</t>
    </r>
  </si>
  <si>
    <t>1.4.10</t>
  </si>
  <si>
    <r>
      <t>Набавка, транспорт материјала и малтерисање продужним малтером унутрашњих зиданих зидова мокрог чвора. Обрачун по m</t>
    </r>
    <r>
      <rPr>
        <vertAlign val="superscript"/>
        <sz val="11"/>
        <rFont val="Arial Narrow"/>
        <family val="2"/>
        <charset val="238"/>
      </rPr>
      <t>2</t>
    </r>
    <r>
      <rPr>
        <sz val="11"/>
        <rFont val="Arial Narrow"/>
        <family val="2"/>
      </rPr>
      <t xml:space="preserve"> омалтерисаног зида.</t>
    </r>
  </si>
  <si>
    <t>УКУПНО ЗИДАРСКИ РАДОВИ:</t>
  </si>
  <si>
    <t>1.4.11</t>
  </si>
  <si>
    <t xml:space="preserve">Израда армирано бетонских серклажа марке МB 20. Израдити оплату и серклаже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</si>
  <si>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1.4.12</t>
  </si>
  <si>
    <t xml:space="preserve">Израда армирано бетонске подне плоче марке МB 20. Израдити оплату и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</si>
  <si>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1.4.13</t>
  </si>
  <si>
    <r>
      <t>Набавка, транспорт материјала и бојење унутрашњих зиданих зидова и плафона полудисперзивном бојом. Обрачун по m</t>
    </r>
    <r>
      <rPr>
        <vertAlign val="superscript"/>
        <sz val="11"/>
        <rFont val="Arial Narrow"/>
        <family val="2"/>
        <charset val="238"/>
      </rPr>
      <t>2</t>
    </r>
    <r>
      <rPr>
        <sz val="11"/>
        <rFont val="Arial Narrow"/>
        <family val="2"/>
      </rPr>
      <t xml:space="preserve"> бојеног зида.</t>
    </r>
  </si>
  <si>
    <t>УКУПНО МОЛЕРСКО-ФАРБАРСКИ РАДОВИ:</t>
  </si>
  <si>
    <t>1.4.14</t>
  </si>
  <si>
    <r>
      <t>Набавка материјала, транспорт и израда хидроизолација у мокром чвору. Изводи се у слојевима како следи:                                                                                                  - хладан премаз битулитом                                                                    - битуменска трака у 2 слоја ПYЕГ200С4, варена са 100%.                                                                                          Обрачун по m</t>
    </r>
    <r>
      <rPr>
        <vertAlign val="superscript"/>
        <sz val="11"/>
        <rFont val="Arial Narrow"/>
        <family val="2"/>
        <charset val="238"/>
      </rPr>
      <t>2</t>
    </r>
    <r>
      <rPr>
        <sz val="11"/>
        <rFont val="Arial Narrow"/>
        <family val="2"/>
      </rPr>
      <t>.</t>
    </r>
  </si>
  <si>
    <t>1.4.15</t>
  </si>
  <si>
    <r>
      <t>Набавка материјала, транспорт и постављање термоизолације од камена вуне дебљине д=10цм за изолацију канцеларијског простора и мокрог чвора. Обрачун по m</t>
    </r>
    <r>
      <rPr>
        <vertAlign val="superscript"/>
        <sz val="11"/>
        <rFont val="Arial Narrow"/>
        <family val="2"/>
        <charset val="238"/>
      </rPr>
      <t>2</t>
    </r>
    <r>
      <rPr>
        <sz val="11"/>
        <rFont val="Arial Narrow"/>
        <family val="2"/>
      </rPr>
      <t>.</t>
    </r>
  </si>
  <si>
    <t>УКУПНО ИЗОЛАТЕРСКИ РАДОВИ:</t>
  </si>
  <si>
    <t>1.4.16</t>
  </si>
  <si>
    <t xml:space="preserve">Постављање зидних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</si>
  <si>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1.4.17</t>
  </si>
  <si>
    <t xml:space="preserve">Постављање подних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</si>
  <si>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УКУПНО КЕРАМИЧАРСКИ РАДОВИ:</t>
  </si>
  <si>
    <t>1.4.18</t>
  </si>
  <si>
    <r>
      <t>Набавка, транспорт и монтажа  префабрикованих, фасадних панела. Панели су дебљинe d=10 cm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m</t>
    </r>
    <r>
      <rPr>
        <vertAlign val="superscript"/>
        <sz val="11"/>
        <rFont val="Arial Narrow"/>
        <family val="2"/>
        <charset val="238"/>
      </rPr>
      <t>2</t>
    </r>
    <r>
      <rPr>
        <sz val="11"/>
        <rFont val="Arial Narrow"/>
        <family val="2"/>
      </rPr>
      <t xml:space="preserve"> покривене површине.</t>
    </r>
  </si>
  <si>
    <t>УКУПНО МОНТАЖЕРСКИ РАДОВИ:</t>
  </si>
  <si>
    <t>1.4.19</t>
  </si>
  <si>
    <t>Набавка, транспорт и монтажа спољашњих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У цену позиције урачунати и све хоризонталне и вертикалне опшивке од поцинкованог лима д-0,6мм, на споју са фасадним панелом.  Бојење једанпут основном бојом и два пута бојом за метал. Обрачун по комаду.</t>
  </si>
  <si>
    <t>Двокрилна врата 140/220цм  ; Развијена ширина опшивке цца - 25цм.</t>
  </si>
  <si>
    <t>kom</t>
  </si>
  <si>
    <t>1.4.20</t>
  </si>
  <si>
    <t>Набавка, транспорт и монтажа прозора од кутијастих челичних профила, застакљеног равним стаклом дебљине 5мм, по пројекту и детаљима. Крило се отвара око вертикалне осе, опремљено је одговарајућим механизмом за отварање. Оков по избору пројектанта. Пре бојења метал очистити од корозије и прашине, брусити и опајати. На прозор нанети импрегнацију и основну боју, а затим предкитовати и брусити. Нанети први слој боје за метал, китовати и брусити и завршно бојити други пут. У цену позиције урачунати све хоризонталне и вертикалне опшивке од поцинкованог лима д-0,6мм, на споју са фасадним панелом. Обрачун по комаду.</t>
  </si>
  <si>
    <t>Једнокрилни прозор 100/130цм ; Развијена ширина опшивке цца - 25цм</t>
  </si>
  <si>
    <t>1.4.21</t>
  </si>
  <si>
    <t>Набавка, транспорт и монтажа унутрашњих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Бојење једанпут основном бојом и два пута бојом за метал. Обрачун по комаду.</t>
  </si>
  <si>
    <t>Једнокрилна врата 80/220цм</t>
  </si>
  <si>
    <t xml:space="preserve">Једнокрилна врата 90/220цм </t>
  </si>
  <si>
    <t>1.4.22</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</si>
  <si>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</si>
  <si>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Антикорозиона заштита се изводи у систему алкидне заштите (или одговарајуће) за категорију корозивности Ц2, а у свему према техничкој документацији произвођача челичне конструкције, а у складу са  СРПС ИСО 12944-2002. Израда радионичке документације је обавеза извођача радова на челичној конструкцији, а у свему према овом пројекту.</t>
  </si>
  <si>
    <t>Обрачун по кg, намонтиране и офарбане конструкције са пробном монтажом.</t>
  </si>
  <si>
    <t>kg</t>
  </si>
  <si>
    <t>1.4.23</t>
  </si>
  <si>
    <r>
      <t>Набавка и постављање металних решеткастих газишта за платформе и степеништа.    Обрачун по m</t>
    </r>
    <r>
      <rPr>
        <vertAlign val="superscript"/>
        <sz val="11"/>
        <rFont val="Arial Narrow"/>
        <family val="2"/>
        <charset val="238"/>
      </rPr>
      <t>2</t>
    </r>
    <r>
      <rPr>
        <sz val="11"/>
        <rFont val="Arial Narrow"/>
        <family val="2"/>
      </rPr>
      <t>.</t>
    </r>
  </si>
  <si>
    <r>
      <t>m</t>
    </r>
    <r>
      <rPr>
        <vertAlign val="superscript"/>
        <sz val="11"/>
        <rFont val="Arial Narrow"/>
        <family val="2"/>
        <charset val="238"/>
      </rPr>
      <t>2</t>
    </r>
  </si>
  <si>
    <t>1.4.24</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</si>
  <si>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м. </t>
  </si>
  <si>
    <r>
      <t>m</t>
    </r>
    <r>
      <rPr>
        <vertAlign val="superscript"/>
        <sz val="11"/>
        <rFont val="Arial Narrow"/>
        <family val="2"/>
        <charset val="238"/>
      </rPr>
      <t>1</t>
    </r>
  </si>
  <si>
    <t>1.4.25</t>
  </si>
  <si>
    <t>Набавка и уградња гвоздених пењалица. Обрачун, са урачунатим бојењем у два основна и два завршна премаза, по кг.</t>
  </si>
  <si>
    <t>УКУПНО БРАВАРСКИ РАДОВИ:</t>
  </si>
  <si>
    <t>1.4.26</t>
  </si>
  <si>
    <t>Набавка, транспорт и монтажа кровног, челичног пластифицираног ТР-лима 60x210x0,7 за облагање крова, у боји по жељи Инвеститора. У цену улази  потребна скела и сва везивна средства  а опшивке су посебно обрачунате. Обрачун по м2</t>
  </si>
  <si>
    <t>1.4.27</t>
  </si>
  <si>
    <t>Набавка, транспорт и монтажа фасадног, челичног пластифицираног ТР-лима 35/200x0,7  за облагање фасаде, у боји по жељи Инвеститора. У цену улази  потребна скела, сва везивна средства а опшивке су посебно обрачунате. Обрачун по м2.</t>
  </si>
  <si>
    <t>1.4.28</t>
  </si>
  <si>
    <t>Израда светлосних трака на зидовима објекта  профилације као ТР лим, ширине 100цм.Обрачун по м2 уградјене површине. У цену улази потребна скела, сва везивна средства а опшивке су посебно обрачунате. Обрачун по м2.</t>
  </si>
  <si>
    <t>1.4.29</t>
  </si>
  <si>
    <t xml:space="preserve">Набавка, транспорт и монтажа  свих потребних опшивки од поцинкованог лима дебљине д=0.6мм </t>
  </si>
  <si>
    <t>Опшивка слемена РШ до 60цм</t>
  </si>
  <si>
    <t>m</t>
  </si>
  <si>
    <t>Опшивке калкана РШ до 60цм</t>
  </si>
  <si>
    <t xml:space="preserve">Опшивке углова објекта РШ до 60цм </t>
  </si>
  <si>
    <t xml:space="preserve">Опшивке на контакту фасаде и бетонске сокле РШ до 20цм </t>
  </si>
  <si>
    <t xml:space="preserve">Опшивке око фасадних отвора РШ до 30цм </t>
  </si>
  <si>
    <t xml:space="preserve">Набавка, транспорт и монтажа хоризонталних, висећих олука од  поцинкованог лима дебљине д=0.6мм, правоугаоног пресека, ширине 12цм, развијене ширине РШ 60цм, као и потребну опшивку изнад олука (самплех спојити са олуком у виду дуплог контра фалца и залетовати калајем). Олук извести у паду према олучним вертикалама од мин 0.3℅ са бојеним држачима од пљоштег гвождја 25x4мм, на размаку од 80цм. У цену је урачуната и потребна скела. Обрачун по м1.  </t>
  </si>
  <si>
    <t>1.4.30</t>
  </si>
  <si>
    <t>Набавка, транспорт и монтажа вертикалних олука од  поцинкованог лима дебљине д=0.6мм, 8 олучних вертикала, димензија 10/10цм, развијене ширине до 40цм.Предвидети и потребне обујмице на сваких 2м вертикално по фасадној равни. У цену је урачуната и потребна скела. Обрачун по м1.</t>
  </si>
  <si>
    <t>УКУПНО ЛИМАРСКИ РАДОВИ:</t>
  </si>
  <si>
    <t>1.4.31</t>
  </si>
  <si>
    <r>
      <t>Завршно чишћење објекта. Обрачун по m</t>
    </r>
    <r>
      <rPr>
        <vertAlign val="superscript"/>
        <sz val="11"/>
        <rFont val="Arial Narrow"/>
        <family val="2"/>
        <charset val="238"/>
      </rPr>
      <t>2</t>
    </r>
    <r>
      <rPr>
        <sz val="11"/>
        <rFont val="Arial Narrow"/>
        <family val="2"/>
      </rPr>
      <t>.</t>
    </r>
  </si>
  <si>
    <r>
      <t>m</t>
    </r>
    <r>
      <rPr>
        <sz val="11"/>
        <rFont val="Calibri"/>
        <family val="2"/>
      </rPr>
      <t>²</t>
    </r>
  </si>
  <si>
    <t>1.4.32</t>
  </si>
  <si>
    <t>Разни непредвиђени радови. Обрачун паушално.</t>
  </si>
  <si>
    <t>pauš.</t>
  </si>
  <si>
    <t>УКУПНО РАЗНИ РАДОВИ:</t>
  </si>
  <si>
    <t>РЕКАПИТУЛАЦИЈА РЕКОНСТРУКЦИЈА ИСТОВАРНЕ СТАНИЦЕ (БУНКЕРА)</t>
  </si>
  <si>
    <t>1.5</t>
  </si>
  <si>
    <t>Реконструкција истоварне станице (випера) - Истоварна станица "стари део" - випер</t>
  </si>
  <si>
    <t>1.5.1</t>
  </si>
  <si>
    <r>
      <t>Демонтажа  монтажних армирано бетонских кровних плоча са целе површине. Плоче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t>
    </r>
    <r>
      <rPr>
        <vertAlign val="superscript"/>
        <sz val="11"/>
        <rFont val="Arial Narrow"/>
        <family val="2"/>
        <charset val="238"/>
      </rPr>
      <t>3</t>
    </r>
    <r>
      <rPr>
        <sz val="11"/>
        <rFont val="Arial Narrow"/>
        <family val="2"/>
      </rPr>
      <t>.</t>
    </r>
  </si>
  <si>
    <t>1.5.2</t>
  </si>
  <si>
    <t>1.5.3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</si>
  <si>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кg. </t>
  </si>
  <si>
    <t>1.5.4</t>
  </si>
  <si>
    <t>УКУПНО ПРИПРЕМНИ РАДОВИ:</t>
  </si>
  <si>
    <t>1.6</t>
  </si>
  <si>
    <t>Набавка, транспорт и монтажа  префабрикованих, кровних панела. Панели су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м2 покривене површине.</t>
  </si>
  <si>
    <t>дебљина панела д=10цм</t>
  </si>
  <si>
    <t>1.7</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</si>
  <si>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кровне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</si>
  <si>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Обрачун по кг, намонтиране и офарбане конструкције са пробном монтажом.</t>
  </si>
  <si>
    <t>1.8</t>
  </si>
  <si>
    <t>Завршно чишћење објекта. Обрачун по м2.</t>
  </si>
  <si>
    <t>1.9</t>
  </si>
  <si>
    <t>РЕКАПИТУЛАЦИЈА РЕКОНСТРУКЦИЈЕ ИСТОВАРНЕ СТАНИЦЕ (ВИПЕРА)</t>
  </si>
  <si>
    <t>1.10</t>
  </si>
  <si>
    <t>Kонструкција мостова са стубовима за транспортере Т-10 и Т-11 са пресипним местима T-10a и Т-10(П1) и                       Т-10  на Т-11(П2) - Tранспортер T10 и Tранспортер T11 Пресипно место са Т10а на Т10 Пресипно место са Т10 на Т11</t>
  </si>
  <si>
    <t>1.10.1</t>
  </si>
  <si>
    <r>
      <t>Машински или ручни откоп хумуса
машинским путем у слоју дебљине
20cm са депоновањем материјала уз
трасу транспортера. Материјал ће се
користити за рекултивацију терена
након завршетка извођења радова.
Обрачун по m</t>
    </r>
    <r>
      <rPr>
        <vertAlign val="superscript"/>
        <sz val="11"/>
        <rFont val="Arial"/>
        <family val="2"/>
        <charset val="238"/>
      </rPr>
      <t>2</t>
    </r>
    <r>
      <rPr>
        <sz val="11"/>
        <rFont val="Arial"/>
        <family val="2"/>
        <charset val="238"/>
      </rPr>
      <t>.</t>
    </r>
  </si>
  <si>
    <r>
      <t>m</t>
    </r>
    <r>
      <rPr>
        <vertAlign val="superscript"/>
        <sz val="11"/>
        <rFont val="Arial"/>
        <family val="2"/>
        <charset val="238"/>
      </rPr>
      <t>2</t>
    </r>
    <r>
      <rPr>
        <sz val="11"/>
        <rFont val="Arial"/>
        <family val="2"/>
        <charset val="238"/>
      </rPr>
      <t xml:space="preserve"> </t>
    </r>
  </si>
  <si>
    <t>1.10.2</t>
  </si>
  <si>
    <r>
      <t>Машински откоп земље III категорије са
депоновањем материјала уз трасу ради
коришћења истог за израду насипа уколико
задовољи критеријуме дефинисане
стандардима.
Обрачун по m</t>
    </r>
    <r>
      <rPr>
        <vertAlign val="superscript"/>
        <sz val="11"/>
        <rFont val="Arial"/>
        <family val="2"/>
        <charset val="238"/>
      </rPr>
      <t>3</t>
    </r>
    <r>
      <rPr>
        <sz val="11"/>
        <rFont val="Arial"/>
        <family val="2"/>
        <charset val="238"/>
      </rPr>
      <t>.</t>
    </r>
  </si>
  <si>
    <t>1.10.3</t>
  </si>
  <si>
    <t xml:space="preserve">Израда насипа материјалом из ископа у свему према важећим стандардима за ову врсту радова. Користити материјал из ископа. Након завршених радова извести завршно набијање до модула стишљивости Ms=40MPа. 
Обрачун по m3. </t>
  </si>
  <si>
    <t>1.10.4</t>
  </si>
  <si>
    <t>Механичко набијање темељног тла механизованим путем уз употребу јежева, а на крају ради финог планирања постељице и уз примену булдозера. Постељицу сабити до модула стишљивости Ms=30MPа. Подлогу квасити уколико је неопходно. 
Обрачун по m2.</t>
  </si>
  <si>
    <r>
      <t>m</t>
    </r>
    <r>
      <rPr>
        <vertAlign val="superscript"/>
        <sz val="11"/>
        <rFont val="Arial"/>
        <family val="2"/>
        <charset val="238"/>
      </rPr>
      <t xml:space="preserve">2 </t>
    </r>
  </si>
  <si>
    <t>1.10.5</t>
  </si>
  <si>
    <t>Израда слоја од шљунка дебљине 30cm, преко набијене постељице (завршног слоја насипа или подтла код усека) уз неопходно квашење и сабијање до вредности модула стишљивости од Ms=50MPа. 
Обрачун по m3.</t>
  </si>
  <si>
    <t>УКУПНО ЗЕМЉАНИ РАДОВИ:</t>
  </si>
  <si>
    <t>1.10.6</t>
  </si>
  <si>
    <r>
      <t>Бетонирање подлоге дебљине d=5cm бетоном MB 15 за постављање арматуре. 
Обрачун по m</t>
    </r>
    <r>
      <rPr>
        <vertAlign val="superscript"/>
        <sz val="10"/>
        <rFont val="Arial"/>
        <family val="2"/>
      </rPr>
      <t>3</t>
    </r>
    <r>
      <rPr>
        <sz val="10"/>
        <rFont val="Arial"/>
        <family val="2"/>
      </rPr>
      <t>.</t>
    </r>
  </si>
  <si>
    <r>
      <t>m</t>
    </r>
    <r>
      <rPr>
        <vertAlign val="superscript"/>
        <sz val="10"/>
        <rFont val="Arial"/>
        <family val="2"/>
        <charset val="238"/>
      </rPr>
      <t>3</t>
    </r>
  </si>
  <si>
    <t>УКУПНО БЕТОНСКИ РАДОВИ:</t>
  </si>
  <si>
    <t>1.10.7</t>
  </si>
  <si>
    <r>
      <t>Бетонирање армирано бетонских темеља,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</si>
  <si>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1.10.8</t>
  </si>
  <si>
    <r>
      <t>Бетонирање армирано бетонских темељних зидова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</si>
  <si>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1.10.9</t>
  </si>
  <si>
    <r>
      <t>Бетонирање армирано бетонске плоче дебљине d=22cm, бетоном марке MB30. Плоче армирати по пројекту, детаљима и статичком прорачуну. Бетон уградити и неговати по прописима. Арматура се посебно обрачунава. 
Обрачун по м</t>
    </r>
    <r>
      <rPr>
        <vertAlign val="superscript"/>
        <sz val="10"/>
        <rFont val="Arial"/>
        <family val="2"/>
      </rPr>
      <t>2</t>
    </r>
    <r>
      <rPr>
        <sz val="10"/>
        <rFont val="Arial"/>
        <family val="2"/>
      </rPr>
      <t>.</t>
    </r>
  </si>
  <si>
    <t>УКУПНО АРМИРАНО-БЕТОНСКИ РАДОВИ:</t>
  </si>
  <si>
    <t>1.10.10</t>
  </si>
  <si>
    <t>Набавка,сечење,савијање и монтажа арматуре B500B са чишћењем арматуре од рђе, у свему према детаљу.   
Обрачун по кг.</t>
  </si>
  <si>
    <t>1.10.11</t>
  </si>
  <si>
    <t>Набавка,сечење,савијање и монтажа арматуре MA500/560 са чишћењем арматуре од рђе, у свему према детаљу.   
Обрачун по кг.</t>
  </si>
  <si>
    <t>1.10.12</t>
  </si>
  <si>
    <t>Израда челичне конструкције у свему према пројектној документацији. Обрачун по кг на основу радионичке спецификације материјала. Пре уградње челик очистити од корозије и прашине, нанети импрегнацију и основну боју са антикорозивном заштитом, по извршеној монтажи поправити је.  У цену улазе и анкери, завртњи, подлошке, скела, као и атестирање конструкције и варова.</t>
  </si>
  <si>
    <t>1.10.13</t>
  </si>
  <si>
    <t>Монтажа челичне конструкције. 
Обрачун по kg намонтиране конструкције.</t>
  </si>
  <si>
    <t>УКУПНО БРАВАРСКИ РАДОВИ-КОНСТРУКЦИЈА:</t>
  </si>
  <si>
    <t>1.10.14</t>
  </si>
  <si>
    <t>Израда и уграђивање металних  врата. 
Обрачун  по комаду.</t>
  </si>
  <si>
    <t>1.10.15</t>
  </si>
  <si>
    <t>Израда и уграђивање металних  прозора. 
Обрачун  по комаду.</t>
  </si>
  <si>
    <t>1.10.16</t>
  </si>
  <si>
    <t>Израда и уграђивање металних  светларника. 
Обрачун  по комаду.</t>
  </si>
  <si>
    <t>1.10.18</t>
  </si>
  <si>
    <r>
      <t>Израда хоризонталних олука од поцинкованог лима d=0,55mm, четвртастог пресека 14/14 цм развијене ширине 50 цм. Обрачун по м</t>
    </r>
    <r>
      <rPr>
        <vertAlign val="superscript"/>
        <sz val="10"/>
        <rFont val="Arial"/>
        <family val="2"/>
        <charset val="238"/>
      </rPr>
      <t>1</t>
    </r>
    <r>
      <rPr>
        <sz val="10"/>
        <rFont val="Arial"/>
        <family val="2"/>
      </rPr>
      <t xml:space="preserve">. </t>
    </r>
  </si>
  <si>
    <r>
      <t>m</t>
    </r>
    <r>
      <rPr>
        <vertAlign val="superscript"/>
        <sz val="10"/>
        <rFont val="Arial"/>
        <family val="2"/>
        <charset val="238"/>
      </rPr>
      <t>1</t>
    </r>
  </si>
  <si>
    <t>1.10.19</t>
  </si>
  <si>
    <t>Израда одводног олука од поц. лима d=0,55mm, на поцинкованим кукама 30/6 ,олук четвртастог пресека 14/14 cm развијене ширине 50 cm. Обрачун по м1.</t>
  </si>
  <si>
    <t>1.10.20</t>
  </si>
  <si>
    <r>
      <t>Покривање крова профилисаним лимом ТР 35/200 дебљине 0,70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</si>
  <si>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r>
      <t>m</t>
    </r>
    <r>
      <rPr>
        <vertAlign val="superscript"/>
        <sz val="10"/>
        <rFont val="Arial"/>
        <family val="2"/>
        <charset val="238"/>
      </rPr>
      <t>2</t>
    </r>
  </si>
  <si>
    <t>1.10.21</t>
  </si>
  <si>
    <r>
      <t>Облагање зидова профилисаним лимом ТР 35/200 дебљине 0,60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</si>
  <si>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t>1.10.22</t>
  </si>
  <si>
    <t>Набавка и уграђивање металних газишта за степенице. Типска газишта предвидети са системом за ослањање. 
Обрачун  по м2.</t>
  </si>
  <si>
    <t>1.10.23</t>
  </si>
  <si>
    <t>Набавка и уграђивање металних газишта за ревизионе стазе транспортера од оребреног лима. 
Обрачун  по м2.</t>
  </si>
  <si>
    <t>1.10.24</t>
  </si>
  <si>
    <t>Набавка и уграђивање лимова испод транспортера. 
Обрачун  по м2.</t>
  </si>
  <si>
    <t>1.10.25</t>
  </si>
  <si>
    <t>Набавка и уграђивање металних решеткастих газишта за платформе у оквиру пресипних места. 
Обрачун  по м2.</t>
  </si>
  <si>
    <t>РЕКАПИТУЛАЦИЈА KОНСТРУКЦИЈА МОСТОВА СА СТУБОВИМА ЗА ТРАНСПОРТЕРЕ  Т-10 И Т-11 СА ПРЕСИПНИМ МЕСТИМА T-10a И Т-10(П1) И Т-10  НА Т-11(П2)</t>
  </si>
  <si>
    <t>1.11</t>
  </si>
  <si>
    <t xml:space="preserve">Уклањање непотребних колосека железничког транспорта са пратећом инфраструктуром </t>
  </si>
  <si>
    <t>1.11.1</t>
  </si>
  <si>
    <t>1.11.2</t>
  </si>
  <si>
    <t>1.11.3</t>
  </si>
  <si>
    <t>m³</t>
  </si>
  <si>
    <t>1.11.5</t>
  </si>
  <si>
    <t>1.11.6</t>
  </si>
  <si>
    <t>1.11.7</t>
  </si>
  <si>
    <t>1.11.8</t>
  </si>
  <si>
    <t>УКУПНО ДЕМОНТАЖА КОЛОСЕКА И СКРЕТНИЦА:</t>
  </si>
  <si>
    <t>1.11.9</t>
  </si>
  <si>
    <t>УКУПНО ОИВИЧЕЊЕ И СПОЉНО УРЕЂЕЊЕ:</t>
  </si>
  <si>
    <t xml:space="preserve">РЕКАПИТУЛАЦИЈА УКЛАЊАЊЕ НЕПОТРЕБНИХ КОЛОСЕКА ЖЕЛЕЗНИЧКОГ ТРАНСПОРТА СА ПРАТЕЋОМ ИНФРАСТРУКТУРОМ </t>
  </si>
  <si>
    <t>1.12</t>
  </si>
  <si>
    <t>ИЗРАДА ПРОЈЕКТА ПРИВРЕМЕНОГ РЕЖИМА САОБРАЋАЈА</t>
  </si>
  <si>
    <t>1.12.1</t>
  </si>
  <si>
    <t>РЕКАПИТУЛАЦИЈА  ГРАЂЕВИНСКИ ОБЈЕКТИ (РАДОВИ) 1.1-1.12</t>
  </si>
  <si>
    <t>Израда, транспорт и монтажа машинске опреме(Машински пројекат)</t>
  </si>
  <si>
    <t>2.1</t>
  </si>
  <si>
    <t>Реконструкција левка КЦ-13</t>
  </si>
  <si>
    <t>Rekonstrukcija levka KC-13 (izrada, demontaža i montaža)</t>
  </si>
  <si>
    <t>3374.00.00.00</t>
  </si>
  <si>
    <t>kompl.</t>
  </si>
  <si>
    <t>-</t>
  </si>
  <si>
    <t>2.1.1</t>
  </si>
  <si>
    <t>Rekonstrukcija sipke</t>
  </si>
  <si>
    <t>3374.01.00</t>
  </si>
  <si>
    <t>2.1.2</t>
  </si>
  <si>
    <t>Završne kanate</t>
  </si>
  <si>
    <t>3374.02.00</t>
  </si>
  <si>
    <t>2.1.3</t>
  </si>
  <si>
    <t>Revizioni otvor</t>
  </si>
  <si>
    <t>3374.03.00.00</t>
  </si>
  <si>
    <t>2.1.4</t>
  </si>
  <si>
    <t>Rekonstrukcija usmeravajuće sipke</t>
  </si>
  <si>
    <t>3374.04.00</t>
  </si>
  <si>
    <t>2.1.5</t>
  </si>
  <si>
    <t>Rekonstrukcija razdelnih kolica</t>
  </si>
  <si>
    <t>3374.05.00</t>
  </si>
  <si>
    <t>2.1.6</t>
  </si>
  <si>
    <t>Čelična konstr. nosača sipki</t>
  </si>
  <si>
    <t>3374.06.00</t>
  </si>
  <si>
    <t xml:space="preserve">РЕКАПИТУЛАЦИЈА </t>
  </si>
  <si>
    <t>2.2</t>
  </si>
  <si>
    <t>Rekonstrukcija glavnog utovarnog mesta (izrada, demontaža i montaža)</t>
  </si>
  <si>
    <t>3409.00.00.00</t>
  </si>
  <si>
    <t>2.2.1</t>
  </si>
  <si>
    <t>Sipka</t>
  </si>
  <si>
    <t>3409.01.00.00</t>
  </si>
  <si>
    <t>2.2.2</t>
  </si>
  <si>
    <t>Gornji deo sipke</t>
  </si>
  <si>
    <t>3409.02.00.00</t>
  </si>
  <si>
    <t>2.2.3</t>
  </si>
  <si>
    <t>3409.03.00.00</t>
  </si>
  <si>
    <t>2.2.4</t>
  </si>
  <si>
    <t>3409.04.00</t>
  </si>
  <si>
    <t>2.2.5</t>
  </si>
  <si>
    <t>Čelična konstrukcija-pozicije</t>
  </si>
  <si>
    <t>2.3</t>
  </si>
  <si>
    <t>Реконструкција пресипне станице Ц-10</t>
  </si>
  <si>
    <t>Rekonstrukcija presipne stanice C10 (izrada, demontaža i montaža)</t>
  </si>
  <si>
    <t>3375.00.00.00</t>
  </si>
  <si>
    <t>2.3.1</t>
  </si>
  <si>
    <t>Kolica</t>
  </si>
  <si>
    <t>3375.01.00</t>
  </si>
  <si>
    <t>2.3.2</t>
  </si>
  <si>
    <t>Levak</t>
  </si>
  <si>
    <t>3375.02.00.00</t>
  </si>
  <si>
    <t>2.3.3</t>
  </si>
  <si>
    <t>2.4</t>
  </si>
  <si>
    <t>Израда транспортера Ц-11а</t>
  </si>
  <si>
    <t>Transporter C11a (izrada i montaža)</t>
  </si>
  <si>
    <t>3422.00.00.00</t>
  </si>
  <si>
    <t>2.4.1</t>
  </si>
  <si>
    <t>Čelična konstrukcija</t>
  </si>
  <si>
    <t>3422.01.00.00</t>
  </si>
  <si>
    <t>2.4.2</t>
  </si>
  <si>
    <t>Ograde i gazišta</t>
  </si>
  <si>
    <t>3422.01.07.00</t>
  </si>
  <si>
    <t>2.4.3</t>
  </si>
  <si>
    <t>Zatezni bubanj Ø830x1400</t>
  </si>
  <si>
    <t>3432.00.00</t>
  </si>
  <si>
    <t>2.4.4</t>
  </si>
  <si>
    <t>Pogonski bubanj Ø830x1400</t>
  </si>
  <si>
    <t>3431.00.00</t>
  </si>
  <si>
    <t>2.4.5</t>
  </si>
  <si>
    <t>Prevojni bubanj Ø630x1400</t>
  </si>
  <si>
    <t>3433.00.00</t>
  </si>
  <si>
    <t>2.4.6</t>
  </si>
  <si>
    <t>Grebač bubnja</t>
  </si>
  <si>
    <t>3449.00.00</t>
  </si>
  <si>
    <t>2.4.7</t>
  </si>
  <si>
    <t>Brisač trake</t>
  </si>
  <si>
    <t>3358.00.00</t>
  </si>
  <si>
    <t>2.4.8</t>
  </si>
  <si>
    <t>Plužni brisač</t>
  </si>
  <si>
    <t>3445.00.00</t>
  </si>
  <si>
    <t>2.4.9</t>
  </si>
  <si>
    <t>Pogonski agregat - postolje i zaštita spojnice</t>
  </si>
  <si>
    <t>3434.00.00</t>
  </si>
  <si>
    <t>2.4.10</t>
  </si>
  <si>
    <t>Reduktor BKF 225, 59kW, 1000 o/min</t>
  </si>
  <si>
    <t>Goša</t>
  </si>
  <si>
    <t>2.4.11</t>
  </si>
  <si>
    <t>Kočnica EHT 125-60F, MK-400x140</t>
  </si>
  <si>
    <t>403.00.00.00</t>
  </si>
  <si>
    <t>2.4.12</t>
  </si>
  <si>
    <t>Spojnica  S-400x150</t>
  </si>
  <si>
    <t>414.00</t>
  </si>
  <si>
    <t>2.4.13</t>
  </si>
  <si>
    <t>3457.00.00</t>
  </si>
  <si>
    <t>2.4.14</t>
  </si>
  <si>
    <t>Nosač rolni 10°</t>
  </si>
  <si>
    <t>3441.00.00</t>
  </si>
  <si>
    <t>2.4.15</t>
  </si>
  <si>
    <t>Nosač rolni 20°</t>
  </si>
  <si>
    <t>3442.00.00</t>
  </si>
  <si>
    <t>2.4.16</t>
  </si>
  <si>
    <t>Nosač rolni 30°</t>
  </si>
  <si>
    <t>3443.00.00</t>
  </si>
  <si>
    <t>2.4.17</t>
  </si>
  <si>
    <t>Transportni valjak (noseća rolna)</t>
  </si>
  <si>
    <t>3364.00</t>
  </si>
  <si>
    <t>2.4.18</t>
  </si>
  <si>
    <t>Nosač povratnih rolni 5°</t>
  </si>
  <si>
    <t>3447.00</t>
  </si>
  <si>
    <t>2.4.19</t>
  </si>
  <si>
    <t xml:space="preserve">Nosač povratnih rolni </t>
  </si>
  <si>
    <t>3448.00</t>
  </si>
  <si>
    <t>2.4.20</t>
  </si>
  <si>
    <t>Transportni valjak (povratna rolna)</t>
  </si>
  <si>
    <t>3365.00</t>
  </si>
  <si>
    <t>2.4.21</t>
  </si>
  <si>
    <t>Mehanizam za zatezanje</t>
  </si>
  <si>
    <t>3450.00.00</t>
  </si>
  <si>
    <t>2.4.22</t>
  </si>
  <si>
    <t>Vešalica</t>
  </si>
  <si>
    <t>3444.00</t>
  </si>
  <si>
    <t>2.4.23</t>
  </si>
  <si>
    <t>Transportni valjak (amortizaciona rolna)</t>
  </si>
  <si>
    <t>3366.00</t>
  </si>
  <si>
    <t>2.4.24</t>
  </si>
  <si>
    <t>Elementi veze pogonskog bubnja</t>
  </si>
  <si>
    <t>3451.00.00</t>
  </si>
  <si>
    <t>2.4.25</t>
  </si>
  <si>
    <t>Elementi veze prevojnog bubnja</t>
  </si>
  <si>
    <t>3452.00.00</t>
  </si>
  <si>
    <t>2.4.26</t>
  </si>
  <si>
    <t>Kanate</t>
  </si>
  <si>
    <t>3439.00.00</t>
  </si>
  <si>
    <t>2.4.27</t>
  </si>
  <si>
    <t>3454.00.00</t>
  </si>
  <si>
    <t>2.4.28</t>
  </si>
  <si>
    <t>Uvodnik kanata</t>
  </si>
  <si>
    <t>3453.00.00</t>
  </si>
  <si>
    <t>2.4.29</t>
  </si>
  <si>
    <t>Traka EP 500/3 5+3 N, B=1200, L=67.5m</t>
  </si>
  <si>
    <t>2.4.30</t>
  </si>
  <si>
    <t>Vođice materijala</t>
  </si>
  <si>
    <t>3455.00</t>
  </si>
  <si>
    <t>2.4.31</t>
  </si>
  <si>
    <t>Podni lim</t>
  </si>
  <si>
    <t>3435.00</t>
  </si>
  <si>
    <t>2.4.32</t>
  </si>
  <si>
    <t>Nosač rolni zakošenih 2°</t>
  </si>
  <si>
    <t>3469.00.00</t>
  </si>
  <si>
    <t>2.4.33</t>
  </si>
  <si>
    <t>Odbojna ploča</t>
  </si>
  <si>
    <t>3458.00.00</t>
  </si>
  <si>
    <t>2.4.34</t>
  </si>
  <si>
    <t>Usmerivač trake</t>
  </si>
  <si>
    <t>3500.00.00</t>
  </si>
  <si>
    <t>2.5</t>
  </si>
  <si>
    <t>Реконструкција левка утоварног места 4</t>
  </si>
  <si>
    <t>Rekonstrukcija levka utovarnog mesta 4 (izrada, demontaža i montaža)</t>
  </si>
  <si>
    <t>3377.00.00.00</t>
  </si>
  <si>
    <t>2.5.1</t>
  </si>
  <si>
    <t>Usipni levak</t>
  </si>
  <si>
    <t>3377.01.00</t>
  </si>
  <si>
    <t>2.5.2</t>
  </si>
  <si>
    <t>Razdelna kolica</t>
  </si>
  <si>
    <t>3377.02.00.00</t>
  </si>
  <si>
    <t>2.5.3</t>
  </si>
  <si>
    <t>Vođica kolica</t>
  </si>
  <si>
    <t>3377.03.00</t>
  </si>
  <si>
    <t>2.6</t>
  </si>
  <si>
    <t>Израда транспортера Т-10а</t>
  </si>
  <si>
    <t>Transporter T10a (izrada i montaža)</t>
  </si>
  <si>
    <t>3423.00.00.00</t>
  </si>
  <si>
    <t>2.6.1</t>
  </si>
  <si>
    <t>3423.01.00.00</t>
  </si>
  <si>
    <t>2.6.2</t>
  </si>
  <si>
    <t>3423.01.06.00</t>
  </si>
  <si>
    <t>2.6.3</t>
  </si>
  <si>
    <t>2.6.4</t>
  </si>
  <si>
    <t>2.6.5</t>
  </si>
  <si>
    <t>3433.00.01</t>
  </si>
  <si>
    <t>2.6.6</t>
  </si>
  <si>
    <t>2.6.7</t>
  </si>
  <si>
    <t>2.6.8</t>
  </si>
  <si>
    <t>3470.00</t>
  </si>
  <si>
    <t>2.6.9</t>
  </si>
  <si>
    <t>2.6.10</t>
  </si>
  <si>
    <t>Reduktor BKF 225, 59kW, 1000o/min</t>
  </si>
  <si>
    <t>2.6.11</t>
  </si>
  <si>
    <t>2.6.12</t>
  </si>
  <si>
    <t>2.6.13</t>
  </si>
  <si>
    <t>2.6.14</t>
  </si>
  <si>
    <t>2.6.15</t>
  </si>
  <si>
    <t>2.6.16</t>
  </si>
  <si>
    <t>2.6.17</t>
  </si>
  <si>
    <t>Transportni valjak (rolna)</t>
  </si>
  <si>
    <t>2.6.18</t>
  </si>
  <si>
    <t>2.6.19</t>
  </si>
  <si>
    <t>2.6.20</t>
  </si>
  <si>
    <t>2.6.21</t>
  </si>
  <si>
    <t>2.6.22</t>
  </si>
  <si>
    <t>3446.00</t>
  </si>
  <si>
    <t>2.6.23</t>
  </si>
  <si>
    <t>2.6.24</t>
  </si>
  <si>
    <t>2.6.25</t>
  </si>
  <si>
    <t>2.6.26</t>
  </si>
  <si>
    <t>2.6.27</t>
  </si>
  <si>
    <t>2.6.28</t>
  </si>
  <si>
    <t>2.6.29</t>
  </si>
  <si>
    <t>Traka EP 500/3 5+3 N, B=1200, L=62m</t>
  </si>
  <si>
    <t>2.6.30</t>
  </si>
  <si>
    <t>2.6.31</t>
  </si>
  <si>
    <t>3471.00.00</t>
  </si>
  <si>
    <t>2.6.32</t>
  </si>
  <si>
    <t>2.7</t>
  </si>
  <si>
    <t>Израда транспортера Т-10</t>
  </si>
  <si>
    <t>Transporter T10 (izrada i montaža)</t>
  </si>
  <si>
    <t>3350.00.00.00</t>
  </si>
  <si>
    <t>2.7.1</t>
  </si>
  <si>
    <t>3398.00.00</t>
  </si>
  <si>
    <t>2.7.2</t>
  </si>
  <si>
    <t>Reduktor BKF 320, 168kW</t>
  </si>
  <si>
    <t>2.7.3</t>
  </si>
  <si>
    <t>Kočnica MK-500x1740</t>
  </si>
  <si>
    <t>405.00.00.00</t>
  </si>
  <si>
    <t>2.7.4</t>
  </si>
  <si>
    <t>Spojnica  S-500x180</t>
  </si>
  <si>
    <t>416.00</t>
  </si>
  <si>
    <t>2.7.5</t>
  </si>
  <si>
    <t>Nosač pogonske jedinice</t>
  </si>
  <si>
    <t>3401.00</t>
  </si>
  <si>
    <t>2.7.6</t>
  </si>
  <si>
    <t>Stranica prelaznog članka</t>
  </si>
  <si>
    <t>3405.00</t>
  </si>
  <si>
    <t>2.7.7</t>
  </si>
  <si>
    <t>Stranica članka</t>
  </si>
  <si>
    <t>3351.00</t>
  </si>
  <si>
    <t>2.7.8</t>
  </si>
  <si>
    <t>3395.00</t>
  </si>
  <si>
    <t>2.7.9</t>
  </si>
  <si>
    <t>3406.00</t>
  </si>
  <si>
    <t>2.7.10</t>
  </si>
  <si>
    <t>3481.00</t>
  </si>
  <si>
    <t>2.7.11</t>
  </si>
  <si>
    <t>3482.00</t>
  </si>
  <si>
    <t>2.7.12</t>
  </si>
  <si>
    <t>3396.00</t>
  </si>
  <si>
    <t>2.7.13</t>
  </si>
  <si>
    <t>Nosač povratne stanice</t>
  </si>
  <si>
    <t>3370.00</t>
  </si>
  <si>
    <t>2.7.14</t>
  </si>
  <si>
    <t>Pogonski bubanj Ø1030x1400</t>
  </si>
  <si>
    <t>3355.00.00</t>
  </si>
  <si>
    <t>2.7.15</t>
  </si>
  <si>
    <t>Povratni (zatezni) bubanj Ø830x1400</t>
  </si>
  <si>
    <t>3356.00.00</t>
  </si>
  <si>
    <t>2.7.16</t>
  </si>
  <si>
    <t>Otklonski bubanj Ø630x1400</t>
  </si>
  <si>
    <t>3357.00.00</t>
  </si>
  <si>
    <t>2.7.17</t>
  </si>
  <si>
    <t>Transportni valjak - noseći</t>
  </si>
  <si>
    <t>2.7.18</t>
  </si>
  <si>
    <t>Transportni valjak - povratni</t>
  </si>
  <si>
    <t>2.7.19</t>
  </si>
  <si>
    <t>Transportni valjak - amortizacioni</t>
  </si>
  <si>
    <t>2.7.20</t>
  </si>
  <si>
    <t xml:space="preserve">Nosač rolni </t>
  </si>
  <si>
    <t>3367.00.00</t>
  </si>
  <si>
    <t>2.7.21</t>
  </si>
  <si>
    <t>3368.00</t>
  </si>
  <si>
    <t>2.7.22</t>
  </si>
  <si>
    <t>Podesivi nosač rolni</t>
  </si>
  <si>
    <t>3369.00</t>
  </si>
  <si>
    <t>2.7.23</t>
  </si>
  <si>
    <t>3353.00</t>
  </si>
  <si>
    <t>2.7.24</t>
  </si>
  <si>
    <t>3394.00.00</t>
  </si>
  <si>
    <t>2.7.25</t>
  </si>
  <si>
    <t>3393.00.00</t>
  </si>
  <si>
    <t>2.7.26</t>
  </si>
  <si>
    <t>2.7.27</t>
  </si>
  <si>
    <t>3359.00.00</t>
  </si>
  <si>
    <t>2.7.28</t>
  </si>
  <si>
    <t>3400.00.00</t>
  </si>
  <si>
    <t>2.7.29</t>
  </si>
  <si>
    <t>3399.00.00</t>
  </si>
  <si>
    <t>2.7.30</t>
  </si>
  <si>
    <t>Zglob pogona</t>
  </si>
  <si>
    <t>3402.00</t>
  </si>
  <si>
    <t>2.7.31</t>
  </si>
  <si>
    <t>Nosač otklonskih bubnjeva</t>
  </si>
  <si>
    <t>3404.00</t>
  </si>
  <si>
    <t>2.7.32</t>
  </si>
  <si>
    <t>Nosač zateznog bubnja</t>
  </si>
  <si>
    <t>3362.00.00</t>
  </si>
  <si>
    <t>2.7.33</t>
  </si>
  <si>
    <t>Vođica zatezne stanice</t>
  </si>
  <si>
    <t>3403.00</t>
  </si>
  <si>
    <t>2.7.34</t>
  </si>
  <si>
    <t>2.7.35</t>
  </si>
  <si>
    <t>Nosač brisača</t>
  </si>
  <si>
    <t>3361.00</t>
  </si>
  <si>
    <t>2.7.36</t>
  </si>
  <si>
    <t>Elementi veze</t>
  </si>
  <si>
    <t>3360.33.00</t>
  </si>
  <si>
    <t>2.7.37</t>
  </si>
  <si>
    <t>3360.34.00</t>
  </si>
  <si>
    <t>2.7.38</t>
  </si>
  <si>
    <t>3360.35.00</t>
  </si>
  <si>
    <t>2.7.39</t>
  </si>
  <si>
    <t>3397.00.00</t>
  </si>
  <si>
    <t>2.7.40</t>
  </si>
  <si>
    <t>Zaštita</t>
  </si>
  <si>
    <t>3479.00</t>
  </si>
  <si>
    <t>2.7.41</t>
  </si>
  <si>
    <t>Poluga odbojne ploče</t>
  </si>
  <si>
    <t>3490.00.00</t>
  </si>
  <si>
    <t>2.7.42</t>
  </si>
  <si>
    <t>Čeona stranica</t>
  </si>
  <si>
    <t>3488.00.00</t>
  </si>
  <si>
    <t>2.7.43</t>
  </si>
  <si>
    <t>Traka EP 500/3 5+3 N, B=1200, L=877m</t>
  </si>
  <si>
    <t>2.7.44</t>
  </si>
  <si>
    <t>Ostala konstrukcija-pozicije</t>
  </si>
  <si>
    <t>2.8</t>
  </si>
  <si>
    <t>Израда пресипног левка са Т-10 на Т-11</t>
  </si>
  <si>
    <t>Presipni levak sa T10 na T11 (izrada i montaža)</t>
  </si>
  <si>
    <t>3410.00.00</t>
  </si>
  <si>
    <t>2.8.1</t>
  </si>
  <si>
    <t>Presipni levak (gornji)</t>
  </si>
  <si>
    <t>3410.01.00</t>
  </si>
  <si>
    <t>2.8.2</t>
  </si>
  <si>
    <t>Presipni levak (donji)</t>
  </si>
  <si>
    <t>3410.02.00</t>
  </si>
  <si>
    <t>2.8.3</t>
  </si>
  <si>
    <t>2.8.4</t>
  </si>
  <si>
    <t>2.9</t>
  </si>
  <si>
    <t>Израда транспортера Т-11</t>
  </si>
  <si>
    <t>Transporter T11 (izrada i montaža)</t>
  </si>
  <si>
    <t>3360.00.00.00</t>
  </si>
  <si>
    <t>2.9.1</t>
  </si>
  <si>
    <t>2.9.2</t>
  </si>
  <si>
    <t>2.9.3</t>
  </si>
  <si>
    <t>2.9.4</t>
  </si>
  <si>
    <t>2.9.5</t>
  </si>
  <si>
    <t>3407.00</t>
  </si>
  <si>
    <t>2.9.6</t>
  </si>
  <si>
    <t>3408.00</t>
  </si>
  <si>
    <t>2.9.7</t>
  </si>
  <si>
    <t>2.9.8</t>
  </si>
  <si>
    <t>2.9.9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</si>
  <si>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</si>
  <si>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</si>
  <si>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</si>
  <si>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</si>
  <si>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</si>
  <si>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</si>
  <si>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</si>
  <si>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</si>
  <si>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</si>
  <si>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</si>
  <si>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</si>
  <si>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</si>
  <si>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</si>
  <si>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</si>
  <si>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</si>
  <si>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</si>
  <si>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</si>
  <si>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</si>
  <si>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</si>
  <si>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</si>
  <si>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</si>
  <si>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3474.00</t>
  </si>
  <si>
    <t>2.9.31</t>
  </si>
  <si>
    <t>2.9.32</t>
  </si>
  <si>
    <t>2.9.33</t>
  </si>
  <si>
    <t>2.9.34</t>
  </si>
  <si>
    <t>2.9.35</t>
  </si>
  <si>
    <t>2.9.36</t>
  </si>
  <si>
    <t>2.9.37</t>
  </si>
  <si>
    <t>2.9.38</t>
  </si>
  <si>
    <t>2.9.39</t>
  </si>
  <si>
    <t>2.9.40</t>
  </si>
  <si>
    <t>Traka EP 500/3 5+3 N, B=1200, L=798m</t>
  </si>
  <si>
    <t>2.9.41</t>
  </si>
  <si>
    <t>2.9.42</t>
  </si>
  <si>
    <t>2.10</t>
  </si>
  <si>
    <t>Бункер на истоварној станици "Нови део"</t>
  </si>
  <si>
    <t>Usipno mesto istovarne stanice (izrada i montaža)</t>
  </si>
  <si>
    <t>3378.00.00.00</t>
  </si>
  <si>
    <t>2.10.1</t>
  </si>
  <si>
    <t>Sipka-sklop</t>
  </si>
  <si>
    <t>3378.01.00.00</t>
  </si>
  <si>
    <t>2.10.2</t>
  </si>
  <si>
    <t>Kolica presipa</t>
  </si>
  <si>
    <t>3378.02.00.00</t>
  </si>
  <si>
    <t>2.11</t>
  </si>
  <si>
    <t>Израда везног транспортера Т-11а</t>
  </si>
  <si>
    <t>Transporter T11a (izrada i montaža)</t>
  </si>
  <si>
    <t>3424.00.00.00</t>
  </si>
  <si>
    <t>2.11.1</t>
  </si>
  <si>
    <t>3424.01.00.00</t>
  </si>
  <si>
    <t>2.11.2</t>
  </si>
  <si>
    <t>3424.01.06.00</t>
  </si>
  <si>
    <t>2.11.3</t>
  </si>
  <si>
    <t>2.11.4</t>
  </si>
  <si>
    <t>2.11.5</t>
  </si>
  <si>
    <t>3432.00.01</t>
  </si>
  <si>
    <t>2.11.6</t>
  </si>
  <si>
    <t>2.11.7</t>
  </si>
  <si>
    <t>2.11.8</t>
  </si>
  <si>
    <t>3476.00.00</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</si>
  <si>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</si>
  <si>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</si>
  <si>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</si>
  <si>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</si>
  <si>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</si>
  <si>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</si>
  <si>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</si>
  <si>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</si>
  <si>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</si>
  <si>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</si>
  <si>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</si>
  <si>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</si>
  <si>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</si>
  <si>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</si>
  <si>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</si>
  <si>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</si>
  <si>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</si>
  <si>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</si>
  <si>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</si>
  <si>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</si>
  <si>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</si>
  <si>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Traka EP 500/3 5+3 N, B=1200, L=78.2m</t>
  </si>
  <si>
    <t>2.11.30</t>
  </si>
  <si>
    <t>2.11.31</t>
  </si>
  <si>
    <t>3477.00.00</t>
  </si>
  <si>
    <t>2.11.32</t>
  </si>
  <si>
    <t>2.11.33</t>
  </si>
  <si>
    <t>2.12</t>
  </si>
  <si>
    <t>2.12.1</t>
  </si>
  <si>
    <t>Ispitivanje, podešavanje i funkcionalne probe kompletne trase</t>
  </si>
  <si>
    <t>Obuka osoblja Naručioca</t>
  </si>
  <si>
    <t>2.13</t>
  </si>
  <si>
    <t>Рекапитулација-Израда, транспорт и монтажа машинске опреме 2(2.1-2.13)</t>
  </si>
  <si>
    <t>3.</t>
  </si>
  <si>
    <t>ЕЛЕКТРО ОПРЕМА И РАДОВИ</t>
  </si>
  <si>
    <t>3.1.</t>
  </si>
  <si>
    <t>НАПАЈАЊЕ ЕЛЕКТРИЧНОМ ЕНЕРГИЈОМ</t>
  </si>
  <si>
    <t>3.1.1</t>
  </si>
  <si>
    <t>ЕНЕРГЕТСКИ  КАБЛОВИ</t>
  </si>
  <si>
    <t>Набавка, испорука, постављање и повезивање следећих електроенергетских каблова:</t>
  </si>
  <si>
    <t>3.1.1/1</t>
  </si>
  <si>
    <r>
      <t>кабл типа EpN50 4x25mm</t>
    </r>
    <r>
      <rPr>
        <vertAlign val="superscript"/>
        <sz val="9"/>
        <rFont val="Arial"/>
        <family val="2"/>
        <charset val="238"/>
      </rPr>
      <t>2</t>
    </r>
  </si>
  <si>
    <t>3.1.1/2</t>
  </si>
  <si>
    <r>
      <t>кабл типа EpN55 4x25mm</t>
    </r>
    <r>
      <rPr>
        <vertAlign val="superscript"/>
        <sz val="9"/>
        <rFont val="Arial"/>
        <family val="2"/>
        <charset val="238"/>
      </rPr>
      <t>2</t>
    </r>
    <r>
      <rPr>
        <sz val="9"/>
        <rFont val="Arial"/>
        <family val="2"/>
        <charset val="238"/>
      </rPr>
      <t xml:space="preserve"> </t>
    </r>
  </si>
  <si>
    <t>3.1.1/3</t>
  </si>
  <si>
    <r>
      <t>кабл типа XP00 4x185mm</t>
    </r>
    <r>
      <rPr>
        <vertAlign val="superscript"/>
        <sz val="9"/>
        <rFont val="Arial"/>
        <family val="2"/>
        <charset val="238"/>
      </rPr>
      <t>2</t>
    </r>
  </si>
  <si>
    <t>3.1.1/4</t>
  </si>
  <si>
    <r>
      <t>кабл типа PP00-Y 4x16mm</t>
    </r>
    <r>
      <rPr>
        <vertAlign val="superscript"/>
        <sz val="9"/>
        <rFont val="Arial"/>
        <family val="2"/>
        <charset val="238"/>
      </rPr>
      <t>2</t>
    </r>
  </si>
  <si>
    <t>3.1.1/5</t>
  </si>
  <si>
    <r>
      <t xml:space="preserve"> кабл типа PP00-Y 4x10mm</t>
    </r>
    <r>
      <rPr>
        <vertAlign val="superscript"/>
        <sz val="9"/>
        <rFont val="Arial"/>
        <family val="2"/>
        <charset val="238"/>
      </rPr>
      <t>2</t>
    </r>
  </si>
  <si>
    <t>3.1.1/6</t>
  </si>
  <si>
    <r>
      <t>кабл типа PP00-Y 5x6mm</t>
    </r>
    <r>
      <rPr>
        <vertAlign val="superscript"/>
        <sz val="9"/>
        <rFont val="Arial"/>
        <family val="2"/>
        <charset val="238"/>
      </rPr>
      <t>2</t>
    </r>
  </si>
  <si>
    <t>3.1.1/7</t>
  </si>
  <si>
    <r>
      <t>кабл типа PP00-Y 5x2,5mm</t>
    </r>
    <r>
      <rPr>
        <vertAlign val="superscript"/>
        <sz val="9"/>
        <rFont val="Arial"/>
        <family val="2"/>
        <charset val="238"/>
      </rPr>
      <t>2</t>
    </r>
  </si>
  <si>
    <t>3.1.1/8</t>
  </si>
  <si>
    <r>
      <t>кабл типа PP00-Y 3x2,5mm</t>
    </r>
    <r>
      <rPr>
        <vertAlign val="superscript"/>
        <sz val="9"/>
        <rFont val="Arial"/>
        <family val="2"/>
        <charset val="238"/>
      </rPr>
      <t>2</t>
    </r>
  </si>
  <si>
    <t>3.1.1/9</t>
  </si>
  <si>
    <r>
      <t xml:space="preserve"> кабл типа EpN50 4x150mm</t>
    </r>
    <r>
      <rPr>
        <vertAlign val="superscript"/>
        <sz val="9"/>
        <rFont val="Arial"/>
        <family val="2"/>
        <charset val="238"/>
      </rPr>
      <t>2</t>
    </r>
  </si>
  <si>
    <t>3.1.1/10</t>
  </si>
  <si>
    <r>
      <t xml:space="preserve"> кабл типа EpN55 4x150mm</t>
    </r>
    <r>
      <rPr>
        <vertAlign val="superscript"/>
        <sz val="9"/>
        <rFont val="Arial"/>
        <family val="2"/>
        <charset val="238"/>
      </rPr>
      <t>2</t>
    </r>
  </si>
  <si>
    <t>3.1.1/11</t>
  </si>
  <si>
    <r>
      <t xml:space="preserve"> кабл типа PP00-Y 4x1,5mm</t>
    </r>
    <r>
      <rPr>
        <vertAlign val="superscript"/>
        <sz val="9"/>
        <rFont val="Arial"/>
        <family val="2"/>
        <charset val="238"/>
      </rPr>
      <t>2</t>
    </r>
  </si>
  <si>
    <t>3.1.1/12</t>
  </si>
  <si>
    <r>
      <t xml:space="preserve"> кабл типа  EpN55 4x120mm</t>
    </r>
    <r>
      <rPr>
        <vertAlign val="superscript"/>
        <sz val="9"/>
        <rFont val="Arial"/>
        <family val="2"/>
        <charset val="238"/>
      </rPr>
      <t>2</t>
    </r>
    <r>
      <rPr>
        <sz val="9"/>
        <rFont val="Arial"/>
        <family val="2"/>
        <charset val="238"/>
      </rPr>
      <t xml:space="preserve"> </t>
    </r>
  </si>
  <si>
    <t>3.1.1/13</t>
  </si>
  <si>
    <r>
      <t xml:space="preserve"> кабл типа EpN50 4x185mm</t>
    </r>
    <r>
      <rPr>
        <vertAlign val="superscript"/>
        <sz val="9"/>
        <rFont val="Arial"/>
        <family val="2"/>
        <charset val="238"/>
      </rPr>
      <t>2</t>
    </r>
    <r>
      <rPr>
        <sz val="9"/>
        <rFont val="Arial"/>
        <family val="2"/>
        <charset val="238"/>
      </rPr>
      <t xml:space="preserve"> </t>
    </r>
  </si>
  <si>
    <t>3.1.1/14</t>
  </si>
  <si>
    <r>
      <t xml:space="preserve"> кабл типа PP00-Y 5x4mm</t>
    </r>
    <r>
      <rPr>
        <vertAlign val="superscript"/>
        <sz val="9"/>
        <rFont val="Arial"/>
        <family val="2"/>
        <charset val="238"/>
      </rPr>
      <t>2</t>
    </r>
  </si>
  <si>
    <t>3.1.1/15</t>
  </si>
  <si>
    <r>
      <t xml:space="preserve"> кабл типа PP00-Y 4x2.5mm</t>
    </r>
    <r>
      <rPr>
        <vertAlign val="superscript"/>
        <sz val="9"/>
        <rFont val="Arial"/>
        <family val="2"/>
        <charset val="238"/>
      </rPr>
      <t>2</t>
    </r>
    <r>
      <rPr>
        <sz val="9"/>
        <rFont val="Arial"/>
        <family val="2"/>
        <charset val="238"/>
      </rPr>
      <t xml:space="preserve"> </t>
    </r>
  </si>
  <si>
    <t>УКУПНО 3.1.1: ЕНЕРГЕТСКИ  КАБЛОВИ</t>
  </si>
  <si>
    <t>3.1.2</t>
  </si>
  <si>
    <t xml:space="preserve"> Разводни орман RT-1</t>
  </si>
  <si>
    <t>3.1.2/1</t>
  </si>
  <si>
    <t>kom.</t>
  </si>
  <si>
    <t>3.1.2/2</t>
  </si>
  <si>
    <t>Набавка, испорука, уградња и повезивање аутоматских осигурача сличних типу C100, криве прекидања "C", прекидне моћи 10000А, произвођача МИНЕЛ- 16A</t>
  </si>
  <si>
    <t>3.1.2/3</t>
  </si>
  <si>
    <t>Набавка, испорука, уградња и повезивање аутоматских осигурача сличних типу C100, криве прекидања "C", прекидне моћи 10000А, произвођача МИНЕЛ- 32A</t>
  </si>
  <si>
    <t>3.1.2/4</t>
  </si>
  <si>
    <t>Набавка, испорука, уградња и повезивање осигурача  MC32  типа B 10 A, Icu=6kA, произвођача МИНЕЛ Београд</t>
  </si>
  <si>
    <t>3.1.2/5</t>
  </si>
  <si>
    <t>Набавка, испорука, уградња и повезивање  осигурача  MC32  типа B 16 A, Icu=6kA, произвођача МИНЕЛ Београд</t>
  </si>
  <si>
    <t>3.1.2/6</t>
  </si>
  <si>
    <t>Набавка, испорука, уградња и повезивање шуко силуминске прикључница 16A, 230V</t>
  </si>
  <si>
    <t>3.1.2/7</t>
  </si>
  <si>
    <t>Набавка, испорука, уградња и повезивање шуко силуминске прикључнице 16A, 400V</t>
  </si>
  <si>
    <t>3.1.2/8</t>
  </si>
  <si>
    <t>индустријскa прикључницa 32A, 400V</t>
  </si>
  <si>
    <t>3.1.2/9</t>
  </si>
  <si>
    <t>Набавка, испорука, уградња и повезивање гребенасте склопке МN-40-10-U, 40А, као главни прекидач, Q0</t>
  </si>
  <si>
    <t>3.1.2/10</t>
  </si>
  <si>
    <t>Набавка, испорука, уградња и повезивање гребенасте склопке МN-16-10-U, 16А, као главни прекидач за расвету, Q1</t>
  </si>
  <si>
    <t>3.1.2/11</t>
  </si>
  <si>
    <t>Набавка, испорука, уградња и повезивање гребенасте склопке МN-16-10-U, 10А, као појединачни прекидач за расвету, Q2,Q3,Q4</t>
  </si>
  <si>
    <t>3.1.3</t>
  </si>
  <si>
    <t>Разводни орман RК-S</t>
  </si>
  <si>
    <t>3.1.3/1</t>
  </si>
  <si>
    <t>3.1.3/2</t>
  </si>
  <si>
    <t>Набавка, испорука, уградња и повезивање аутоматских осигурача сличних типу C100, криве прекидања "C", прекидне моћи 10000А, произвођача МИНЕЛ- 16</t>
  </si>
  <si>
    <t>3.1.3/3</t>
  </si>
  <si>
    <t>3.1.3/4</t>
  </si>
  <si>
    <t>3.1.3/5</t>
  </si>
  <si>
    <t>Набавка, испорука, уградња и повезивање осигурача  MC32  типа B 16 A, Icu=6kA, произвођача МИНЕЛ Београд</t>
  </si>
  <si>
    <t>3.1.3/6</t>
  </si>
  <si>
    <t>Набавка, испорука, уградња и повезивање шуко силуминске прикључнице 16A, 230V</t>
  </si>
  <si>
    <t>3.1.3/7</t>
  </si>
  <si>
    <t>3.1.3/8</t>
  </si>
  <si>
    <t>Набавка, испорука, уградња и повезивање индустријске прикључнице 32A, 400V</t>
  </si>
  <si>
    <t>3.1.3/9</t>
  </si>
  <si>
    <t>3.1.3/10</t>
  </si>
  <si>
    <t>3.1.3/11</t>
  </si>
  <si>
    <t>3.1.4</t>
  </si>
  <si>
    <t>СВЕТИЉКЕ И ПРИКЉУЧНИЦЕ</t>
  </si>
  <si>
    <t>3.1.4/1</t>
  </si>
  <si>
    <t>Набавка, испорука, уградња и повезивање надградне светиљке (рефлектора), сличне типу 1167 Radon 70W, IP 66, натријум високог притиска (SAP), произвођача DISANO  (тип S1 у пројекту).  У цену урачунат и носач светиљке са опремом за причвршћивање</t>
  </si>
  <si>
    <t>3.1.4/2</t>
  </si>
  <si>
    <t>Набавка, испорука, уградња и повезивање светиљке надградне са флуо изворима 2x18W, 230V, тип BS103 TITAN "BUCK" Београд, IP65 или сличне истих техничких карактеристика. Светиљке се испоручују са сијалицама, потпуно ожичене и спремне за прикључење</t>
  </si>
  <si>
    <t>3.1.4/3</t>
  </si>
  <si>
    <t>Набавка, испорука, уградња и повезивање класичне светиљке за осветљење са инкадесцентним извором светла, са ливеним алумунијумским кућиштем, пескирано стакло, сличне типу BIN 45, IP 44, за снагу сијалице 100W произвођача BUCK Београд (тип S3 у пројекту)</t>
  </si>
  <si>
    <t>3.1.4/4</t>
  </si>
  <si>
    <t>Набавка, испорука, уградња и повезивање надградне светиљке (рефлектора), дуж транспортера,сличне типу 1802 RODIO 2 70W, IP 66, метал-халогена,   произвођача DISANO  (тип S4 у пројекту). У цену урачунат и носач светиљке са опремом за причвршћивање</t>
  </si>
  <si>
    <t>3.1.4/5</t>
  </si>
  <si>
    <t>Набавка, испорука, уградња и повезивање светиљке посебне намене (паничне светиљке) сличне типу BPN PRATICA 108, произвођача BUCK Београд</t>
  </si>
  <si>
    <t>3.1.4/6</t>
  </si>
  <si>
    <t>Набавка, испорука  прикључница 16A 380V са заштитом од прскајуће воде, тропoлна са порцеланским улошком, нултим контактом и контактом за уземљење, за на зид, сличних типу 426, произвођача НОПАЛ, Б.Паланка</t>
  </si>
  <si>
    <t>3.1.4/7</t>
  </si>
  <si>
    <t>Набавка, испорука, уградња и повезивање прикључница 10/16A 250V са заштитом од прскајуће воде двополних за на зид са бакелитним улошком и са  контактом за уземљење сличних типу 460, произвођача НОПАЛ, Б.Паланка</t>
  </si>
  <si>
    <t>3.1.4/8</t>
  </si>
  <si>
    <t>Набавка, испорука, уградња и повезивање једнополне склопке 10А 250V за на зид, са заштитом од прскајуће воде, сличне типу 3601, степена заштите IP 54, произвођача НОПАЛ Б. Паланка</t>
  </si>
  <si>
    <t>3.1.4/9</t>
  </si>
  <si>
    <t>Набавка, испорука, уградња и повезивање серијске склопке 10А 250V за на зид, са заштитом од прскајуће воде, сличне типу 3602, степена заштите IP 54, произвођача НОПАЛ Б. Паланка</t>
  </si>
  <si>
    <t>УКУПНО 3.1.4:  СВЕТИЉКЕ И ПРИКЉУЧНИЦЕ</t>
  </si>
  <si>
    <t>3.1.5</t>
  </si>
  <si>
    <t>УЗЕМЉЕЊЕ ОБЈЕКАТА</t>
  </si>
  <si>
    <t>3.1.5/1</t>
  </si>
  <si>
    <t>Набавка, испорука и постављање поцинковане траке FeZn 25x4mm за  уземљења транспортера и повезивање са прикључним местом на стубу</t>
  </si>
  <si>
    <t>3.1.5/2</t>
  </si>
  <si>
    <t>Набавка, испорука и постављање поцинковане траке FeZn 25x4mm за  уземљења  бетонских темеља и повезивање са прикљуним местом на стубу</t>
  </si>
  <si>
    <t>3.1.5/3</t>
  </si>
  <si>
    <t>Набавка, испорука  и постављање укрсног комада на спојевима трака-трака</t>
  </si>
  <si>
    <t>УКУПНО 3.1.5:   УЗЕМЉЕЊЕ ОБЈЕКАТА</t>
  </si>
  <si>
    <t>3.1.6</t>
  </si>
  <si>
    <t>ОПРЕМА У ОСТАЛИМ РАЗВОДНИМ ОРМАНИМА/ПОСРТОЈЕЊИМА</t>
  </si>
  <si>
    <t>3.1.6/1</t>
  </si>
  <si>
    <t>Набавка, испорука, уградња и повезивање у постојећи орман трополног комплета ( NVP-2-400/NVT-2-400A)</t>
  </si>
  <si>
    <t>3.1.6/2</t>
  </si>
  <si>
    <t>Набавка, испорука, уградња и повезивање у постојећи орман трополног комплета ( NVP-2-400/NVT-2-300A)</t>
  </si>
  <si>
    <t>3.1.6/3</t>
  </si>
  <si>
    <t xml:space="preserve">Демонтажа разводног ормана RO-P1_NN у објекту О18,  са свом опремом постављеном у њему. </t>
  </si>
  <si>
    <t>УКУПНО 3.1.6:  ОПРЕМА У ОСТАЛИМ РАЗВОДНИМ ОРМАНИМА/ПОСРТОЈЕЊИМА</t>
  </si>
  <si>
    <t>3.1.7</t>
  </si>
  <si>
    <t>МОТОРИ</t>
  </si>
  <si>
    <t>3.1.7/1</t>
  </si>
  <si>
    <t>ком.</t>
  </si>
  <si>
    <t>3.1.7/2</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</si>
  <si>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P=45 kW; n=982 o/min</t>
  </si>
  <si>
    <t>3.1.7/3</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</si>
  <si>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P=132 kW; n=988 o/min</t>
  </si>
  <si>
    <t>УКУПНО 3.1.7:  МОТОРИ</t>
  </si>
  <si>
    <t>УКУПНО:</t>
  </si>
  <si>
    <t>НАПАЈАЊЕ ЕЛЕКТРИЧНОМ ЕНЕРГИЈОМ 3.1.1 - 3.1.7</t>
  </si>
  <si>
    <t>3.2.</t>
  </si>
  <si>
    <t>УПРАВЉАЊЕ ПРОЦЕСИМА</t>
  </si>
  <si>
    <t>3.2.1</t>
  </si>
  <si>
    <t>ОРМАН  =01+P3_NN</t>
  </si>
  <si>
    <t>3.2.1/1</t>
  </si>
  <si>
    <t>Набавка, испорука и монтажа металног ормана димензија  800x2000x600mm (WxHxD), тежина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</si>
  <si>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3.2.1/2</t>
  </si>
  <si>
    <t>Набавка, испорука и монтажа металног ормана 800x2000x600mm (WxHxD), тежина 130kg, IP 65, једнокрилни, боја RAL 7035, комплет затворен, са монтажном плочом 3mm, бравом са кључем, комплетом за уземљење, 
тип Rittal или одговарајући</t>
  </si>
  <si>
    <t>3.2.1/3</t>
  </si>
  <si>
    <t>Набавка, испорука, монтажа и повезивање комплета за осветљење разводног ормана - осигурач, прекидач, светиљка</t>
  </si>
  <si>
    <t>3.2.1/4</t>
  </si>
  <si>
    <t xml:space="preserve">Набавка, испорука, уградња и повезивање PLC-а са централном процесном јединицом за обраду минимално 224 диг. улаза, 72 диг. излаза, 6 аналогних улаза, 6 аналогних излаза, уведених преко издвојених јединица улаза/излаза Ethernet/Profinet мрежом, са 16 MB радне меморије, (8 MB code, 8 MB data), у комплету са потребном опремом за монтажу у орман, са редудантним напајањем,  
тип  SIMATIC S7-400, 
CPU 416-3 6ES7416-3ES06-0AB0, Siemens или одговарајући </t>
  </si>
  <si>
    <t>3.2.1/5</t>
  </si>
  <si>
    <t>Набавка, испорука, уградња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</si>
  <si>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3.2.1/6</t>
  </si>
  <si>
    <t>Набавка, испорука, уградња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</si>
  <si>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3.2.1/7</t>
  </si>
  <si>
    <t>Набавка, испорука, уградња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</si>
  <si>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3.2.1/8</t>
  </si>
  <si>
    <t>Набавка, испорука, уградња и повезивање модула аналогних улаза за издвојену У/И јединицу,  8 оптички изолованих аналогних улаза, резолуције 9/12/14bit, улаз 4-20mA,
тип SIMATIC S7-300, ANALOG INPUT SM 331, 6ES7331-7KF02-0AB0, Siemens или одговарајући</t>
  </si>
  <si>
    <t>3.2.1/9</t>
  </si>
  <si>
    <t>Набавка, испорука, уградња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</si>
  <si>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3.2.1/10</t>
  </si>
  <si>
    <t>Набавка, испорука, уградња и повезивање PROFINET-IO уређај - индустријски свич, управљив, 4 x 10/100Mbit/s RJ45 ports, 2 x 100Mbit/SMF, монтажа на DIN шину у комплету са 4 patch cord-a,  
тип Siemens или одговарајући</t>
  </si>
  <si>
    <t>3.2.1/11</t>
  </si>
  <si>
    <t>Набавка, испорука, монтажа и повезивање аутоматског осигурача 400V 10kA, трополни, C, 25A</t>
  </si>
  <si>
    <t>3.2.1/12</t>
  </si>
  <si>
    <t>Набавка, испорука, монтажа и повезивање двополног осигурача са цилиндричним умецима, 0.5A,  са LED сигнализацијом, у комплету са одговарајућим држачем</t>
  </si>
  <si>
    <t>3.2.1/13</t>
  </si>
  <si>
    <t>Набавка, испорука, монтажа и повезивање двополног осигурача са цилиндричним умецима, 2A, са LED сигнализацијом, у комплету са одговарајућим држачем</t>
  </si>
  <si>
    <t>3.2.1/14</t>
  </si>
  <si>
    <t>Набавка, испорука, монтажа и повезивање двополног осигурача са цилиндричним умецима, 1A, са LED сигнализацијом, у комплету са одговарајућим држачем</t>
  </si>
  <si>
    <t>3.2.1/15</t>
  </si>
  <si>
    <t>Набавка, испорука, монтажа и повезивање једнополног осигурач са цилиндричним умецима, 6A,  у комплету са одговарајућим држачем</t>
  </si>
  <si>
    <t>3.2.1/16</t>
  </si>
  <si>
    <t>Набавка, испорука, монтажа и повезивање ножастог осигурача 200А, GS, DIN 43620 AC 690 V , комплет са трополним носачем за могућност прекидача и са опремом за постављање у орман</t>
  </si>
  <si>
    <t>3.2.1/17</t>
  </si>
  <si>
    <t>Набавка, испорука, монтажа и повезивање ножастог осигурача 50А, GS, DIN 43620 AC 690 V , комплет са трополним носачем за могућност прекидача и са опремом за постављање у орман</t>
  </si>
  <si>
    <t>3.2.1/18</t>
  </si>
  <si>
    <t>Набавка, испорука, монтажа и повезивање аутоматског осигурача 400V 10kA, трополни, C, 50A</t>
  </si>
  <si>
    <t>3.2.1/19</t>
  </si>
  <si>
    <t>Набавка, испорука, монтажа и повезивање аутоматског осигурача 400V 10kA, трополни, C, 32A</t>
  </si>
  <si>
    <t>3.2.1/20</t>
  </si>
  <si>
    <t>3.2.1/21</t>
  </si>
  <si>
    <t>Набавка, испорука, монтажа и повезивање аутоматског осигурача 400V 10kA, трополни, C, 16A</t>
  </si>
  <si>
    <t>3.2.1/22</t>
  </si>
  <si>
    <t>Набавка, испорука, монтажа и повезивање аутоматског осигурача 400V 10kA, трополни, C, 6A</t>
  </si>
  <si>
    <t>3.2.1/23</t>
  </si>
  <si>
    <t>Набавка, испорука, монтажа и повезивање аутоматског осигурача 400V 10kA, једнополни, C, 16A</t>
  </si>
  <si>
    <t>3.2.1/24</t>
  </si>
  <si>
    <t>Набавка, испорука, монтажа и повезивање аутоматског осигурача 400V 10kA, једнополни, C, 10A</t>
  </si>
  <si>
    <t>3.2.1/25</t>
  </si>
  <si>
    <t>Набавка, испорука, монтажа и повезивање аутоматског осигурача 400V 10kA, једнополни, C, 6A</t>
  </si>
  <si>
    <t>3.2.1/26</t>
  </si>
  <si>
    <t>Набавка, испорука, монтажа и повезивање аутоматског осигурача 400V 10kA, двополни, C, 16A</t>
  </si>
  <si>
    <t>3.2.1/27</t>
  </si>
  <si>
    <t>Набавка, испорука, монтажа и повезивање аутоматског осигурача 400V 10kA, двополни, C, 6A</t>
  </si>
  <si>
    <t>3.2.1/28</t>
  </si>
  <si>
    <t>Набавка, испорука, монтажа и повезивање сигналне сијалице БЕЛЕ, округле пречника 28mm, рупа 22mm, са интегрисаном сијалицом 220V AC, конектори са завртњима, метално кућиште, држач за натпис димензија 17.5x28mm</t>
  </si>
  <si>
    <t>3.2.1/29</t>
  </si>
  <si>
    <t>Набавка, испорука, монтажа и повезивање интерфејс релеа са шпулном 60VDC, са 2NO контакта</t>
  </si>
  <si>
    <t>3.2.1/30</t>
  </si>
  <si>
    <t>Набавка, испорука, монтажа и повезивање интерфејс релеа са шпулном 24VDC, са 1NO контактом</t>
  </si>
  <si>
    <t>3.2.1/31</t>
  </si>
  <si>
    <t>Набавка, испорука, монтажа и повезивање интерфејс релеа са шпулном 220VАC, са 1NO контакта</t>
  </si>
  <si>
    <t>3.2.1/32</t>
  </si>
  <si>
    <t xml:space="preserve">Набавка, испорука, монтажа и повезивање контактора 150 kW / 400 V, AC 230 V, 50 Hz, 3-POLE,  AC-3, контакти са завртњем, помоћни контакти 2 NO </t>
  </si>
  <si>
    <t>3.2.1/33</t>
  </si>
  <si>
    <t xml:space="preserve">Набавка, испорука, монтажа и повезивање контактора 50 kW / 400 V, AC 230 V, 50 Hz, 3-POLE,  AC-3, контакти са завртњем, помоћни контакти 2 NO </t>
  </si>
  <si>
    <t>3.2.1/34</t>
  </si>
  <si>
    <t xml:space="preserve">Набавка, испорука, монтажа и повезивање контактора 7.5 kW / 400 V, AC 230 V, 50 Hz, 3-POLE,  AC-3, контакти са завртњем, помоћни контакти 2 NO </t>
  </si>
  <si>
    <t>3.2.1/35</t>
  </si>
  <si>
    <t xml:space="preserve">Набавка, испорука, монтажа и повезивање контактора 1 kW / 400 V, AC 230 V, 50 Hz, 3-POLE,  AC-3, контакти са завртњем, помоћни контакти 2 NO </t>
  </si>
  <si>
    <t>3.2.1/36</t>
  </si>
  <si>
    <t xml:space="preserve">Набавка, испорука, монтажа и повезивање бакарне шине 30x10mm, 630 A, дужине 1.6 m, у комплету са држачима за L1, L2, L3, PEN, за монтажу у два ормана </t>
  </si>
  <si>
    <t>3.2.1/37</t>
  </si>
  <si>
    <t xml:space="preserve">Набавка, испорука, монтажа и повезивање конектора за шински развод за шине дебљине 10mm, за округли проводник 150-300mm2 </t>
  </si>
  <si>
    <t>3.2.1/38</t>
  </si>
  <si>
    <t>Набавка, испорука, монтажа и повезивање конектора за шински развод за шине дебљине 10mm, за округли проводник 16-120 mm2</t>
  </si>
  <si>
    <t>3.2.1/39</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</si>
  <si>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</si>
  <si>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3.2.1/40</t>
  </si>
  <si>
    <t>Набавка, испорука, монтажа и повезивање моторног прекидача за In=400A,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</si>
  <si>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3.2.1/41</t>
  </si>
  <si>
    <t xml:space="preserve">Набавка, испорука и монтажа гребенастог прекидача, 3-полног, 25A, могућност монтаже на шину / плочу / врата, са црном ручицом </t>
  </si>
  <si>
    <t>3.2.1/42</t>
  </si>
  <si>
    <t>Набавка, испорука, монтажа и повезивање изборног прекидача ЦРНОГ са 3 позиције, I-0-II, округлог пречника 28mm, рупа 22mm, конектори са завртњима, метално кућиште + држач за натпис димензија 17.5x28mm
тип 3SB3500-2HA21 + 3SB3925-0AV Siemens или одговарајући</t>
  </si>
  <si>
    <t>3.2.1/43</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</si>
  <si>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</si>
  <si>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3.2.1/44</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</si>
  <si>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</si>
  <si>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3.2.1/45</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</si>
  <si>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</si>
  <si>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3.2.1/46</t>
  </si>
  <si>
    <t>Набавка, испорука, монтажа и повезивање трафоа 400V/230V, 0.5kVA, тип STN 05 400/230, EATON или одговарајући</t>
  </si>
  <si>
    <t>3.2.1/47</t>
  </si>
  <si>
    <t>Набавка, испорука, монтажа и повезивање струјног трансформатора 400A/5A,   class 1</t>
  </si>
  <si>
    <t>3.2.1/48</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</si>
  <si>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</si>
  <si>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3.2.1/49</t>
  </si>
  <si>
    <t xml:space="preserve">Набавка, испорука, монтажа и повезивање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</si>
  <si>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3.2.1/50</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</si>
  <si>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</si>
  <si>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3.2.1/51</t>
  </si>
  <si>
    <t xml:space="preserve">Набавка, испорука, монтажа и повезивање контролног релеа за редослед и присуство фаза, 3 x 160-690VAC, са 2 CO контакта,
тип 3UG4512-1BR20, Siemens или одговарајући </t>
  </si>
  <si>
    <t>3.2.1/52</t>
  </si>
  <si>
    <t xml:space="preserve">Набавка, испорука, монтажа и повезивање контролника изолације за неуземљену DC мрежу (IT), мерног опсега 10 до 110kW, напајање AC/DC 24-240 V, излаз 1 CO контакт,
тип 3UG3082-1AW30, Siemens или одговарајући </t>
  </si>
  <si>
    <t>3.2.1/53</t>
  </si>
  <si>
    <t>Набавка, испорука, монтажа и повезивање стабилизованог исправљача улазног напона 230V AC, излазног напона 60VDC / 5A</t>
  </si>
  <si>
    <t>3.2.1/54</t>
  </si>
  <si>
    <t xml:space="preserve">Набавка, испорука, монтажа и повезивање стабилизованог исправљача улазног напона 230V AC, излазног напона 24VDC / 5A, 
тип SITOP 5 6EP1333-3BA00, Siemens или одговарајући </t>
  </si>
  <si>
    <t>3.2.1/55</t>
  </si>
  <si>
    <t>Набавка, испорука, монтажа и повезивање једноредне клеме са улазом кабла под углом, контакт са опругом, монтажа на DIN 35mm, максимални пресек кабла 185mm2, 3 сива + 1 ПЕ</t>
  </si>
  <si>
    <t>3.2.1/56</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</si>
  <si>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6mm2, сива </t>
  </si>
  <si>
    <t>3.2.1/57</t>
  </si>
  <si>
    <t>Набавка, испорука, монтажа и повезивање једноредне клеме са улазом кабла под углом, контакт са опругом, монтажа на DIN 35mm, максимални пресек кабла 6mm2, ПЕ</t>
  </si>
  <si>
    <t>3.2.1/58</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</si>
  <si>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4mm2, сива </t>
  </si>
  <si>
    <t>3.2.1/59</t>
  </si>
  <si>
    <t xml:space="preserve">Набавка, испорука, монтажа и повезивање индустријске утичнице са прекидачем 3P+E, 400Vac, 32A, IP67,
тип MENNEKES 5110 или одговарајући </t>
  </si>
  <si>
    <t>3.2.1/60</t>
  </si>
  <si>
    <t>Набавка, испорука, монтажа и повезивање сервисне трофазне утичнице за монтажу на страницу ормана, 16А</t>
  </si>
  <si>
    <t>3.2.1/61</t>
  </si>
  <si>
    <t>Набавка, испорука, монтажа и повезивање сервисне шуко утичнице за монтажу на страницу ормана, 16А</t>
  </si>
  <si>
    <t>3.2.1/62</t>
  </si>
  <si>
    <t>Набавка, испорука, монтажа и повезивање завршне оптичке кутије за монтажу на DIN шину, са уводом до два кабла, са спајс касетом за 12 влакана, са 6 дуплекс SC адаптера, димензије 100x95x60mm</t>
  </si>
  <si>
    <t>3.2.1/63</t>
  </si>
  <si>
    <t>Набавка, испорука, монтажа и повезивање pigtail-a са SC конектором за SMF влакна</t>
  </si>
  <si>
    <t>3.2.1/64</t>
  </si>
  <si>
    <t xml:space="preserve">Набавка, испорука, монтажа и повезивање термостата, break contact, -10 до 50 °C,
тип 8MR2170-1CA, Siemens или одговарајући </t>
  </si>
  <si>
    <t>3.2.1/65</t>
  </si>
  <si>
    <t>Набавка, испорука, монтажа и повезивање грејача 110-250 VAC, 150 W
тип 8MR2130-5A, Siemens или одговарајући</t>
  </si>
  <si>
    <t>3.2.1/66</t>
  </si>
  <si>
    <t>Набавка, испорука, монтажа и повезивање аксијалног вентилатора са филтером, 58 m3/h, AC 230V, димензије 150x150x66mm, IP54,
тип 8MR3102-0MA, Siemens или одговарајући</t>
  </si>
  <si>
    <t>3.2.1/67</t>
  </si>
  <si>
    <t>Набавка, испорука и монтажа оквира са филтером  димензије 150x150x66mm, IP54</t>
  </si>
  <si>
    <t>УКУПНО 3.2.1: ОРМАН  =01+P3_NN</t>
  </si>
  <si>
    <t>3.2.2</t>
  </si>
  <si>
    <t>ОРМАН  =02+P2_NN</t>
  </si>
  <si>
    <t>3.2.2/1</t>
  </si>
  <si>
    <t>Набавка, испорука и монтажа металног ормана 800x2000x800mm (WxHxD), тежина 130kg, IP 55, једнокрилни, боја RAL 7035, са  2 бочне стране, са монтажном плочом 3mm, бравом са кључем, комплетом за уземљење,
тип Rittal или одговарајући</t>
  </si>
  <si>
    <t>3.2.2/2</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</si>
  <si>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</si>
  <si>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3.2.2/3</t>
  </si>
  <si>
    <t>3.2.2/4</t>
  </si>
  <si>
    <t>Набавка, испорука, монтажа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</si>
  <si>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3.2.2/5</t>
  </si>
  <si>
    <t>Набавка, испорука, монтажа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</si>
  <si>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3.2.2/6</t>
  </si>
  <si>
    <t>Набавка, испорука, монтажа и повезивање модул дигиталних излаза за издвојену У/И јединицу, 8 оптички изолована релејна дигитална излаза, 24V DC или 230V AC, 2A,
типа SIMATIC S7-300, DIGITAL OUTPUT SM 322, 6ES7322-1BL00-0AA0, Siemens или одговарајући</t>
  </si>
  <si>
    <t>3.2.2/7</t>
  </si>
  <si>
    <t>Набавка, испорука, монтажа и повезивање модул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</si>
  <si>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3.2.2/8</t>
  </si>
  <si>
    <t>Набавка, испорука, монтажа и повезивање PROFINET-IO уређаја - индустријски свич, управљив, 4 x 10/100Mbit/s RJ45 ports, 2 x 100Mbit/SMF, монтажа на DIN шину у комплету са 4 patch cord-a,  
типа Siemens или одговарајући</t>
  </si>
  <si>
    <t>3.2.2/9</t>
  </si>
  <si>
    <t>3.2.2/10</t>
  </si>
  <si>
    <t>3.2.2/11</t>
  </si>
  <si>
    <t>3.2.2/12</t>
  </si>
  <si>
    <t>Набавка, испорука, монтажа и повезивање једнополног осигурача са цилиндричним умецима, 6A,  у комплету са одговарајућим држачем</t>
  </si>
  <si>
    <t>3.2.2/13</t>
  </si>
  <si>
    <t>3.2.2/14</t>
  </si>
  <si>
    <t>3.2.2/15</t>
  </si>
  <si>
    <t>3.2.2/16</t>
  </si>
  <si>
    <t>3.2.2/17</t>
  </si>
  <si>
    <t>Набавка, испорука, монтажа и повезивање аутоматског осигурач 400V 10kA, једнополни, C, 10A</t>
  </si>
  <si>
    <t>3.2.2/18</t>
  </si>
  <si>
    <t>Набавка, испорука, монтажа и повезивање аутоматског осигурача 400V 10kA, једнополни, B, 10A</t>
  </si>
  <si>
    <t>3.2.2/19</t>
  </si>
  <si>
    <t>3.2.2/20</t>
  </si>
  <si>
    <t>3.2.2/21</t>
  </si>
  <si>
    <t>3.2.2/22</t>
  </si>
  <si>
    <t>3.2.2/23</t>
  </si>
  <si>
    <t>3.2.2/24</t>
  </si>
  <si>
    <t>3.2.2/25</t>
  </si>
  <si>
    <t>3.2.2/26</t>
  </si>
  <si>
    <t>3.2.2/27</t>
  </si>
  <si>
    <t xml:space="preserve">Набавка, испорука, монтажа и повезивање бакарне шине 20x5mm, 320 A, дужине 0.8 m, у комплету са држачима за L1, L2, L3, PEN, за монтажу у 1 орман </t>
  </si>
  <si>
    <t>3.2.2/28</t>
  </si>
  <si>
    <t>Набавка, испорука, монтажа и повезивање конектора за шински развод за шине дебљине 5mm, за округли проводник 16-150 mm2</t>
  </si>
  <si>
    <t>3.2.2/29</t>
  </si>
  <si>
    <t>Набавка, испорука, монтажа и повезивање конектора за шински развод за шине дебљине 5mm, за округли проводник 1.5-16 mm2</t>
  </si>
  <si>
    <t>3.2.2/30</t>
  </si>
  <si>
    <t>Набавка, испорука, монтажа и повезивање моторног прекидача за In=250A,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</si>
  <si>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3.2.2/31</t>
  </si>
  <si>
    <t xml:space="preserve">Набавка, испорука, монтажа и повезивање гребенастог прекидача, 3-полни, 25A, могућност монтаже на шину / плочу / врата, са црном ручицом </t>
  </si>
  <si>
    <t>3.2.2/32</t>
  </si>
  <si>
    <t>3.2.2/33</t>
  </si>
  <si>
    <t>3.2.2/34</t>
  </si>
  <si>
    <t>Набавка, испорука, монтажа и повезивање печуркастог тастера за нужно искључење ЦРВЕНИ, отпуштање повлачењем, округлог пречника 40mm, рупа 22mm, конектори са завртњима, метално кућиште,1NC + 1NO contact block + округао држач за натпис ЕMERGENCY STOP, 
тип 3SB3601-1CA21 + 3SB3921-0DD, Siemens или одговарајући</t>
  </si>
  <si>
    <t>3.2.2/35</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</si>
  <si>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</si>
  <si>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3.2.2/36</t>
  </si>
  <si>
    <t>3.2.2/37</t>
  </si>
  <si>
    <t>3.2.2/38</t>
  </si>
  <si>
    <t xml:space="preserve">Набавка, испорука, монтажа и повезивање контролника изолације за неуземљену DC мрежу (IT), мерни опсег 10 до 110kW, напајање AC/DC 24-240 V, излаз 1 CO контакт,
тип 3UG3082-1AW30, Siemens или одговарајући </t>
  </si>
  <si>
    <t>3.2.2/39</t>
  </si>
  <si>
    <t>Набавка, испорука, монтажа и повезивање стабилизованог исправљача улазног напона 230V AC, излазног напон 60VDC / 5A</t>
  </si>
  <si>
    <t>3.2.2/40</t>
  </si>
  <si>
    <t xml:space="preserve">Набавка, испорука, монтажа и повезивање стабилизованог исправљача улазног напон 230V AC, излазног напон 24VDC / 5A, 
тип SITOP 5 6EP1333-3BA00, Siemens или одговарајући </t>
  </si>
  <si>
    <t>3.2.2/41</t>
  </si>
  <si>
    <t>Набавка, испорука, монтажа и повезивање једноредне клеме са улазом кабла под углом, контактом са опругом, монтажа на DIN 35mm, максимални пресек кабла 185mm2, 3 сива + 1 ПЕ</t>
  </si>
  <si>
    <t>3.2.2/42</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</si>
  <si>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6mm2, сива </t>
  </si>
  <si>
    <t>3.2.2/43</t>
  </si>
  <si>
    <t>Набавка, испорука, монтажа и повезивање једноредне клеме са улазом кабла под углом, контактом са опругом, монтажа на DIN 35mm, максимални пресек кабла 6mm2, ПЕ</t>
  </si>
  <si>
    <t>3.2.2/44</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</si>
  <si>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4mm2, сива </t>
  </si>
  <si>
    <t>3.2.2/45</t>
  </si>
  <si>
    <t>3.2.2/46</t>
  </si>
  <si>
    <t>3.2.2/47</t>
  </si>
  <si>
    <t>3.2.2/48</t>
  </si>
  <si>
    <t>3.2.2/49</t>
  </si>
  <si>
    <t>Набавка, испорука, монтажа и повезивање pigtail-а са SC конектором за SMF влакна</t>
  </si>
  <si>
    <t>3.2.2/50</t>
  </si>
  <si>
    <t>3.2.2/51</t>
  </si>
  <si>
    <t>3.2.2/52</t>
  </si>
  <si>
    <t>3.2.2/53</t>
  </si>
  <si>
    <t>УКУПНО 3.2.2: ОРМАН  =02+P2_NN</t>
  </si>
  <si>
    <t>3.2.3</t>
  </si>
  <si>
    <t>ОРМАН  =02+P1_NN</t>
  </si>
  <si>
    <t>3.2.3/1</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</si>
  <si>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</si>
  <si>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3.2.3/2</t>
  </si>
  <si>
    <t>3.2.3/3</t>
  </si>
  <si>
    <t>3.2.3/4</t>
  </si>
  <si>
    <t>3.2.3/5</t>
  </si>
  <si>
    <t>3.2.3/6</t>
  </si>
  <si>
    <t>Набавка, испорука, монтажа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</si>
  <si>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3.2.3/7</t>
  </si>
  <si>
    <t>Набавка, испорука, монтажа и повезивање модула дигиталних излаза за издвојену У/И јединицу, 8 оптички изолована релејна дигитална излаза, 24V DC или 230V AC, 2A,
тип SIMATIC S7-300, DIGITAL OUTPUT SM 322, 6ES7322-1BL00-0AA0, Siemens или одговарајући</t>
  </si>
  <si>
    <t>3.2.3/8</t>
  </si>
  <si>
    <t>Набавка, испорука, монтажа и повезивање модула аналогних улазаза издвојену У/И јединицу,  8 оптички изолованих аналогних улаза, резолуције 9/12/14bit, улаз 4-20mA,
тип SIMATIC S7-300, ANALOG INPUT SM 331, 6ES7331-7KF02-0AB0, Siemens или одговарајући</t>
  </si>
  <si>
    <t>3.2.3/9</t>
  </si>
  <si>
    <t>Набавка, испорука, монтажа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</si>
  <si>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3.2.3/10</t>
  </si>
  <si>
    <t>Набавка, испорука, монтажа и повезивање PROFINET-IO уређаја - индустријски свич, управљив, 4 x 10/100Mbit/s RJ45 ports, 2 x 100Mbit/SMF, монтажа на DIN шину у комплету са 4 patch cord-a,  
тип Siemens или одговарајући</t>
  </si>
  <si>
    <t>3.2.3/11</t>
  </si>
  <si>
    <t>Набавка, испорука, монтажа и повезивање ножастог осигурача 80А, GS, DIN 43620 AC 690 V , комплет са трополним носачем за могућност прекидача и са опремом за постављање у орман,  
тип Siemens или одговарајући</t>
  </si>
  <si>
    <t>3.2.3/12</t>
  </si>
  <si>
    <t xml:space="preserve">Набавка, испорука, монтажа и повезивање двополног осигурача са цилиндричним умецима, 0.5A,  са LED сигнализацијом, у комплету са одговарајућим држачем,  </t>
  </si>
  <si>
    <t>3.2.3/13</t>
  </si>
  <si>
    <t>3.2.3/14</t>
  </si>
  <si>
    <t>3.2.3/15</t>
  </si>
  <si>
    <t>3.2.3/16</t>
  </si>
  <si>
    <t>3.2.3/17</t>
  </si>
  <si>
    <t>Набавка, испорука, монтажа и повезивање ножастог осигурача 36А, GS, DIN 43620 AC 690 V , комплет са трополним носачем за могућност прекидача и са опремом за постављање у орман</t>
  </si>
  <si>
    <t>3.2.3/18</t>
  </si>
  <si>
    <t>Набавка, испорука, монтажа и повезивање ножастог осигурача 25А, GS, DIN 43620 AC 690 V , комплет са трополним носачем за могућност прекидача и са опремом за постављање у орман</t>
  </si>
  <si>
    <t>3.2.3/19</t>
  </si>
  <si>
    <t>3.2.3/20</t>
  </si>
  <si>
    <t>3.2.3/21</t>
  </si>
  <si>
    <t>3.2.3/22</t>
  </si>
  <si>
    <t>3.2.3/23</t>
  </si>
  <si>
    <t>3.2.3/24</t>
  </si>
  <si>
    <t>3.2.3/25</t>
  </si>
  <si>
    <t>3.2.3/26</t>
  </si>
  <si>
    <t>3.2.3/27</t>
  </si>
  <si>
    <t>3.2.3/28</t>
  </si>
  <si>
    <t>Набавка, испорука, монтажа и повезивање ножастог осигурача 250 А, GS, DIN 43620 AC 690 V , комплет са трополним носачем за могућност прекидача и са опремом за постављање у орман</t>
  </si>
  <si>
    <t>3.2.3/29</t>
  </si>
  <si>
    <t>Набавка, испорука, монтажа и повезивање сигналне сијалице, БЕЛА, округла пречника 28mm, рупа 22mm, са интегрисаном сијалицом 220V AC, конектори са завртњима, метално кућиште, држач за натпис димензија 17.5x28mm</t>
  </si>
  <si>
    <t>3.2.3/30</t>
  </si>
  <si>
    <t>3.2.3/31</t>
  </si>
  <si>
    <t>3.2.3/32</t>
  </si>
  <si>
    <t>3.2.3/33</t>
  </si>
  <si>
    <t xml:space="preserve">Набавка, испорука, монтажа и повезивање контактора 60 kW / 400 V, AC 230 V, 50 Hz, 3-POLE,  AC-3, контакти са завртњем, помоћни контакти 2 NO </t>
  </si>
  <si>
    <t>3.2.3/34</t>
  </si>
  <si>
    <t>3.2.3/35</t>
  </si>
  <si>
    <t>3.2.3/36</t>
  </si>
  <si>
    <t>3.2.3/37</t>
  </si>
  <si>
    <t xml:space="preserve">Набавка, испорука, монтажа и повезивање бакарних шина 30x10mm, 630 A, дужине 3.2 m, у комплету са држачима за L1, L2, L3, PEN, за монтажу у 4 ормана </t>
  </si>
  <si>
    <t>3.2.3/38</t>
  </si>
  <si>
    <t>3.2.3/39</t>
  </si>
  <si>
    <t>3.2.3/40</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</si>
  <si>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</si>
  <si>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3.2.3/41</t>
  </si>
  <si>
    <t>3.2.3/42</t>
  </si>
  <si>
    <t>3.2.3/43</t>
  </si>
  <si>
    <t xml:space="preserve">Набавка, испорука, монтажа и повезивање гребенастог прекидача, 3-полни, 16A, могућност монтаже на шину / плочу / врата, са црном ручицом </t>
  </si>
  <si>
    <t>3.2.3/44</t>
  </si>
  <si>
    <t>Набавка, испорука, монтажа и повезивање изборног прекидача ЦРНИ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</si>
  <si>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3.2.3/45</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</si>
  <si>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</si>
  <si>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3.2.3/46</t>
  </si>
  <si>
    <t>Набавка, испорука, монтажа и повезивање моторног прекидача за In=13A са термичком заштитом 12...24A, class 10, контакти са завртњем, помоћни контакти 1NO/1NC,
тип SIRIUS 3RV, Siemens или одговарајући</t>
  </si>
  <si>
    <t>3.2.3/47</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</si>
  <si>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</si>
  <si>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3.2.3/48</t>
  </si>
  <si>
    <t>3.2.3/49</t>
  </si>
  <si>
    <t>Набавка, испорука, монтажа и повезивање трафоа 400V/230V, 0.5kVA,
тип STN 05 400/230, EATON или одговарајући</t>
  </si>
  <si>
    <t>3.2.3/50</t>
  </si>
  <si>
    <t>3.2.3/51</t>
  </si>
  <si>
    <t xml:space="preserve">Набавка, испорука, монтажа, и програмирање фреквентног регулатора за снагу мотора 55kW,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</si>
  <si>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3.2.3/52</t>
  </si>
  <si>
    <t xml:space="preserve">Набавка, испорука, монтажа и програмирање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</si>
  <si>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3.2.3/53</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</si>
  <si>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</si>
  <si>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3.2.3/54</t>
  </si>
  <si>
    <t xml:space="preserve">Набавка, испорука и  монтажа контролног релеа за редослед и присуство фаза, 3 x 160-690VAC, са 2 CO контакта,
тип 3UG4512-1BR20, Siemens или одговарајући </t>
  </si>
  <si>
    <t>3.2.3/55</t>
  </si>
  <si>
    <t xml:space="preserve">Набавка, испорука и  монтажа контролника изолације за неуземљену DC мрежу (IT), мерни опсег 10 до 110kW, напајање AC/DC 24-240 V, излаз 1 CO контакт,
тип 3UG3082-1AW30, Siemens или одговарајући </t>
  </si>
  <si>
    <t>3.2.3/56</t>
  </si>
  <si>
    <t>Набавка, испорука и  монтажа стабилизованог исправљача, улазни напон 230V AC, излазни напон 60VDC / 5A</t>
  </si>
  <si>
    <t>3.2.3/57</t>
  </si>
  <si>
    <t xml:space="preserve">Набавка, испорука и  монтажа стабилизованог исправљача, улазни напон 230V AC, излазни напон 24VDC / 5A, 
тип SITOP 5 6EP1333-3BA00, Siemens или одговарајући </t>
  </si>
  <si>
    <t>3.2.3/58</t>
  </si>
  <si>
    <t>3.2.3/59</t>
  </si>
  <si>
    <t>3.2.3/60</t>
  </si>
  <si>
    <t>3.2.3/61</t>
  </si>
  <si>
    <t>3.2.3/62</t>
  </si>
  <si>
    <t>3.2.3/63</t>
  </si>
  <si>
    <t>3.2.3/64</t>
  </si>
  <si>
    <t>3.2.3/65</t>
  </si>
  <si>
    <t>3.2.3/66</t>
  </si>
  <si>
    <t>3.2.3/67</t>
  </si>
  <si>
    <t xml:space="preserve">Набавка, испорука, монтажа и повезивање термостата, break contact, -10 до 50 °C, тип 8MR2170-1CA, Siemens или одговарајући </t>
  </si>
  <si>
    <t>3.2.3/68</t>
  </si>
  <si>
    <t>Набавка, испорука, монтажа и повезивање грејача 110-250 VAC, 150 W, тип 8MR2130-5A, Siemens или одговарајући</t>
  </si>
  <si>
    <t>3.2.3/69</t>
  </si>
  <si>
    <t>Набавка, испорука, монтажа и повезивање аксијалниг вентилатора са филтером, 58 m3/h, AC 230V, димензије 150x150x66mm, IP54,
тип 8MR3102-0MA, Siemens или одговарајући</t>
  </si>
  <si>
    <t>3.2.3/70</t>
  </si>
  <si>
    <t>УКУПНО 3.2.3: ОРМАН  =02+P1_NN</t>
  </si>
  <si>
    <t>3.2.4</t>
  </si>
  <si>
    <t>КОМАНДНИ ПУЛТЕВИ Утовар и Истовар</t>
  </si>
  <si>
    <t>3.2.4/1</t>
  </si>
  <si>
    <t>3.2.4/2</t>
  </si>
  <si>
    <t>Набавка, испорука, уградња у пулт и повезивање 22" Touch screen - оперативног панела резолуције 1920x1080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t>
  </si>
  <si>
    <t>3.2.4/3</t>
  </si>
  <si>
    <t>3.2.4/4</t>
  </si>
  <si>
    <t>3.2.4/5</t>
  </si>
  <si>
    <t>Набавка, испорука, монтажа и повезивање изборног прекидача, ЦРНИ са 2 позиције, 0-1 под углом 90°, округао пречника 28mm, рупа 22mm, конектори са завртњима, метално кућиште + држач за натпис димензија 17.5x28mm, 
тип 3SB3500-2HA11
+ 3SB3925-0AV  (Siemens) или одговарајући</t>
  </si>
  <si>
    <t>3.2.4/6</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</si>
  <si>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</si>
  <si>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3.2.4/7</t>
  </si>
  <si>
    <t>Набавка, испорука, монтажа и повезивање стабилизованог исправљача, улазни напон 230V AC, излазни напон 24VDC / 5A, 
тип SITOP 5 6EP1333-3BA00  (Siemens) или одговарајући</t>
  </si>
  <si>
    <t>3.2.4/8</t>
  </si>
  <si>
    <t>Набавка, испорука, монтажа и повезивање једноредне клеме са улазом кабла под углом, контакт са опругом, монтажа на DIN 35mm, максимални пресек кабла 6mm2, (2 сиве + 1 жутозеленa)</t>
  </si>
  <si>
    <t>3.2.5</t>
  </si>
  <si>
    <t>КОМАНДНИ ПУЛТЕВИ Диспечера I и II и III фазе</t>
  </si>
  <si>
    <t>3.2.5/1</t>
  </si>
  <si>
    <t>3.2.5/2</t>
  </si>
  <si>
    <t>3.2.5/3</t>
  </si>
  <si>
    <t>3.2.5/4</t>
  </si>
  <si>
    <t>Набавка, испорука, монтажа и повезивање стабилизованог исправљача, улазни напон 230V AC, излазни напон 24VDC/5A, тип SITOP 5 6EP1333-3BA00  (Siemens) или одговарајући</t>
  </si>
  <si>
    <t>3.2.5/5</t>
  </si>
  <si>
    <t>Набавка, испорука, уградња и повезивање PROFINET-IO уређаја - индустријски свич, управљив, 4 x 10/100Mbit/s RJ45 ports, 2 x 100Mbit/SMF, монтажа на DIN шину</t>
  </si>
  <si>
    <t>3.2.5/6</t>
  </si>
  <si>
    <t>3.2.5/7</t>
  </si>
  <si>
    <t>3.2.6</t>
  </si>
  <si>
    <t>ОРМАН =02+KC10</t>
  </si>
  <si>
    <t>3.2.6/1</t>
  </si>
  <si>
    <t>Набавка, испорука и монтажа металног ормарића 800x800x300mm, IP 66, са монтажном плочом, са кључем,
тип Rittal или одговарајући</t>
  </si>
  <si>
    <t>3.2.6/2</t>
  </si>
  <si>
    <t>Набавка, испорука, монтажа и повезивање диоде за проверу сигналних сијалица 24VDC</t>
  </si>
  <si>
    <t>3.2.6/3</t>
  </si>
  <si>
    <t xml:space="preserve">Набавка, испорука, монтажа и повезивање аутоматског осигурача 230/400V 10kA, једнополни, C, 6A </t>
  </si>
  <si>
    <t>3.2.6/4</t>
  </si>
  <si>
    <t>3.2.6/5</t>
  </si>
  <si>
    <t>Набавка, испорука, монтажа и повезивање сигналне сијалице ЗЕЛЕНЕ, округле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</si>
  <si>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3.2.6/6</t>
  </si>
  <si>
    <t>Набавка, испорука, монтажа и повезивање сигналне сијалице ЖУТЕ, округле пречника 28mm, рупа 22mm, са интегрисаном LED 24V AC/DC, конектори са завртњима, метално кућиште + 1NO contact block + држач за натпис димензија 17.5x28mm</t>
  </si>
  <si>
    <t>3.2.6/7</t>
  </si>
  <si>
    <t>Набавка, испорука, монтажа и повезивање сигналне сијалица БЕЛЕ, округле пречника 28mm, рупа 22mm, са интегрисаном LED 24V AC/DC, конектори са завртњима, метално кућиште + 1NO contact block + држач за натпис димензија 17.5x28mm</t>
  </si>
  <si>
    <t>3.2.6/8</t>
  </si>
  <si>
    <t>Набавка, испорука, монтажа и повезивање сигналне сијалице ЦРВЕНЕ, округле пречника 28mm, рупа 22mm, са интегрисаном LED 24V AC/DC, конектори са завртњима, метално кућиште + 1NO contact block + држач за натпис димензија 17.5x28mm,
тип 3SB3644-6BA20 + 3SB3925-0AV Siemens или одговарајући</t>
  </si>
  <si>
    <t>3.2.6/9</t>
  </si>
  <si>
    <t>Набавка, испорука, монтажа и повезивање интерфејс релеа DC 60V, 2NO + 2NC контакта, LED индикација, са базом за монтажу на  DIN шину</t>
  </si>
  <si>
    <t>3.2.6/10</t>
  </si>
  <si>
    <t>Набавка, испорука, монтажа и повезивање интерфејс релеа DC 60V, 4NO контакта, LED индикација, са базом за монтажу на  DIN шину</t>
  </si>
  <si>
    <t>3.2.6/11</t>
  </si>
  <si>
    <t>Набавка, испорука, монтажа и повезивање контактора 7.5 kW / 400 V, AC 230 V, 50 Hz, 3-POLE,  AC-3, контакти са завртњем, помоћни контакти 2 NO, тип 3RT2018 Siemens или одговарајући</t>
  </si>
  <si>
    <t>3.2.6/12</t>
  </si>
  <si>
    <t>Набавка, испорука, монтажа и повезивање изборног прекидача ЦРНОГ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</si>
  <si>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3.2.6/13</t>
  </si>
  <si>
    <t>3.2.6/14</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</si>
  <si>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</si>
  <si>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3.2.6/15</t>
  </si>
  <si>
    <t>Набавка, испорука, монтажа и повезивање тастера раваног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</si>
  <si>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3.2.6/16</t>
  </si>
  <si>
    <t>Набавка, испорука, монтажа и повезивање тастера равног ПЛАВОГ, округлог пречника 28mm, рупа 22mm, конектори са завртњима, метално кућиште + 1NO contact block + држач за натпис димензија 17.5x28mm, 
тип 3SB3601-0AA61 + 3SB3925-0AV Siemens или одговарајући</t>
  </si>
  <si>
    <t>3.2.6/17</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</si>
  <si>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8.2x58x50mm(WxDxH), 
(сива), 
тип CLIPLINE STS 6 Phoenix Contact или одговарајући</t>
  </si>
  <si>
    <t>3.2.6/18</t>
  </si>
  <si>
    <t xml:space="preserve">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PE (жутозелена) </t>
  </si>
  <si>
    <t>3.2.6/19</t>
  </si>
  <si>
    <t>Набавка, испорука и монтажа уводница M20 x 1.5, за пречник кабла 6.5-13.5mm, термопластика, IP65,    
тип AKM 20, Hensel или одговарајући</t>
  </si>
  <si>
    <t>3.2.6/20</t>
  </si>
  <si>
    <t>Набавка, испорука и монтажа уводница M40 x 1.5, за пречник кабла 19-28mm, термопластика, IP65    
тип AKM 40, Hensel или одговарајући</t>
  </si>
  <si>
    <t>УКУПНО 3.2.6: ОРМАН =02+KC10</t>
  </si>
  <si>
    <t>3.2.7</t>
  </si>
  <si>
    <t>ОРМАН =01+KC11</t>
  </si>
  <si>
    <t>3.2.7/1</t>
  </si>
  <si>
    <t>Набавка, испорука и монтажа металног ормарића 300x300x120mm, IP 66, са монтажном плочом, са кључем</t>
  </si>
  <si>
    <t>3.2.7/2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</si>
  <si>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</si>
  <si>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3.2.7/3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</si>
  <si>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</si>
  <si>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3.2.7/4</t>
  </si>
  <si>
    <t>Набавка, испорука, монтажа и повезивање сигналне сијалице, БЕЛА, округла пречника 28mm, рупа 22mm, са интегрисаном LED 24V AC/DC, конектори са завртњима, метално кућиште + 1NO contact block + држач за натпис димензија 17.5x28mm</t>
  </si>
  <si>
    <t>3.2.7/5</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</si>
  <si>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</si>
  <si>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3.2.7/6</t>
  </si>
  <si>
    <t>Набавка, испорука, монтажа и повезивање тастера раван ПЛАВИ, округао пречника 28mm, рупа 22mm, конектори са завртњима, метално кућиште + 1NO contact block + држач за натпис димензија 17.5x28mm, 
тип 3SB3601-0AA61 + 3SB3925-0AV  (Siemens) или одговарајући</t>
  </si>
  <si>
    <t>3.2.7/7</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</si>
  <si>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</si>
  <si>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3.2.7/8</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</si>
  <si>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x сива), (2 x жутозелена),
тип CLIPLINE STS 6 или одговарајуће</t>
  </si>
  <si>
    <t>3.2.7/9</t>
  </si>
  <si>
    <t xml:space="preserve">Набавка, испорука и монтажа уводнице M32 x 1.5, за пречник кабла 15-21mm, термопластика, IP65 </t>
  </si>
  <si>
    <t>УКУПНО 3.2.7: ОРМАН =01+KC11</t>
  </si>
  <si>
    <t>3.2.8</t>
  </si>
  <si>
    <t xml:space="preserve">ЛОКАЛНИ ОРМАНИ УПРАВЉАЊА ТРАКАМА  </t>
  </si>
  <si>
    <t>3.2.8/1</t>
  </si>
  <si>
    <t>3.2.8/2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</si>
  <si>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+ 3SB3925-0AVV, Siemens или одговарајући</t>
  </si>
  <si>
    <t>3.2.8/3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</si>
  <si>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</si>
  <si>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3.2.8/4</t>
  </si>
  <si>
    <t>Набавка, испорука, монтажа и повезивање тастера, раван ЗЕЛЕНИ, округао пречника 28mm, рупа 22mm, конектори са завртњима, метално кућиште + 1NO contact block + држач за натпис димензија 17.5x28mm</t>
  </si>
  <si>
    <t>3.2.8/5</t>
  </si>
  <si>
    <t>Набавка, испорука, монтажа и повезивање тастера, раван ЦРВЕНИ, округао пречника 28mm, рупа 22mm, конектори са завртњима, метално кућиште + 1NO contact block + држач за натпис димензија 17.5x28mm</t>
  </si>
  <si>
    <t>3.2.8/6</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</si>
  <si>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</si>
  <si>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3.2.8/7</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</si>
  <si>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сива, 2 PE жутозелена) 
тип CLIPLINE STS 6, Phoenix Contact или одговарајући</t>
  </si>
  <si>
    <t>3.2.8/8</t>
  </si>
  <si>
    <t>Набавка, испорука и монтажа уводнице M32 x 1.5, за пречник кабла 15-21mm, термопластика, IP65, 
тип AKM 32, Hensel или одговарајући</t>
  </si>
  <si>
    <t>3.2.9</t>
  </si>
  <si>
    <t>Локалне кутије за премошћење</t>
  </si>
  <si>
    <t>3.2.9/1</t>
  </si>
  <si>
    <t>3.2.9/2</t>
  </si>
  <si>
    <t>Набавка, испорука, монтажа и повезивање тастера равног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</si>
  <si>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3.2.9/3</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</si>
  <si>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(7 x сива,  2 x PE жутозелена),
тип CLIPLINE STS 6, Phoenix Contact или одговарајући</t>
  </si>
  <si>
    <t>3.2.9/4</t>
  </si>
  <si>
    <t>Набавка, испорука и монтажа уводница M20 x 1.5, за пречник кабла 6.5-13.5mm, термопластика, IP65, 
тип AKM 32, Hensel или одговарајући</t>
  </si>
  <si>
    <t>3.2.10</t>
  </si>
  <si>
    <t>ПЕРИФЕРНА ОПРЕМА</t>
  </si>
  <si>
    <t>3.2.10/1</t>
  </si>
  <si>
    <t>Набавка, испорука, монтажа и повезивање радио сонде за мерење растојања у комплету са носачем за вертикалну монтажу.
- оперативна даљина мерења до 15 m, 
- фреквенција K-band,
- резолуција 2 mm, 
- напон напајања 9.6 - 48 VDC,
- аналогни излаз 4..20 mA/HART - four-wire,
- степен заштите IP66,
- радна температура -40ºC...+80ºC, 
тип PULS 67, VEGA или одговарајући</t>
  </si>
  <si>
    <t>3.2.10/2</t>
  </si>
  <si>
    <t xml:space="preserve">Набавка, испорука, монтажа и повезивање граничног прекидача за детекцију укошења траке, у робустном кућишту, IP56, -25°C / +60°C, 400 V AC/ 6 A, 230 V AC/ 8 A,
24VDC/10A, 80VDC/3A, уклопни ход 8°/15° , максимални ход ручице 75°, могућност реализације различитих функција са 2 излазна контакта 1NO, 1NC,
тип LIIPE-IO12-LS0VCZ, ZAM или одговарајући </t>
  </si>
  <si>
    <t>3.2.10/3</t>
  </si>
  <si>
    <t>Набавка, испорука, монтажа и повезивање потезног прекидача (стоп уже), метално кућиште 3xM20x1.5, контакти 1NO+3NC, laching to / turn to reset, за потезно уже дужине до 50 m, jеднострано , IP65, комплет за један потезни прекидач: 50m челично уже fi 4mm са пластичним омотачем, 2 стезаљке за крајеве ужета, 14 кукица за фиксирање ужета на конструкцију транспортера, 1 крајња опруга,
тип SNS 1x, ZAM или одговарајући</t>
  </si>
  <si>
    <t>3.2.10/4</t>
  </si>
  <si>
    <t>Набавка, испорука, монтажа и повезивање потезног прекидача (стоп уже), метално кућиште 3xM20x1.5, контакти 1NO+3NC, laching to / turn to reset, за потезно уже дужине до 100 m, двострано , IP65, комплет за један потезни прекидач: 100m челично уже fi 4mm са пластичним омотачем, 2 стезаљке за крајеве ужета, 28 кукица за фиксирање ужета на конструкцију транспортера, 2 крајње опруге, 
тип SNS 2x, ZAM или одговарајући</t>
  </si>
  <si>
    <t>3.2.10/5</t>
  </si>
  <si>
    <t>Набавка, испорука, монтажа и повезивање индуктивног сензора за детекцију ротације, напајање 24VDC, -25…+70 °C, минимално време притсуства маркера дужине 1cm, за брзину траке 3.8m/s је 26ms, растојање маркера 4-6 mm, могућност подешавања броја обртаја на којој сензор детектује ротацију и даје сигнал на свом прекидачком излазу</t>
  </si>
  <si>
    <t>3.2.10/6</t>
  </si>
  <si>
    <t>Набавка, испорука, монтажа и повезивање трачне ваге за траку ширине 1200mm, дебљине 11mm, брзину 3,8m/s, капацитета 850 t/h. Напајање ваге 220VAC, са оперативним панелом за приказ на лицу места, са аналогним излазом 4-20mA за приказ тренутног протока материјала, са дигиталним излазом за  - сирови угаљ -400+0mm, вага ће се налазити у покривеном делу транспортера у спољњем простору, на хоризонталном делу трасе. Тачност ваге ±0.25%.</t>
  </si>
  <si>
    <t>3.2.10/7</t>
  </si>
  <si>
    <t>Набавка, испорука, монтажа и повезивање трубе са бљескалицом, напајање  220VAC, IP 65, 
тип KLL, Auer или одговарајући</t>
  </si>
  <si>
    <t>УКУПНО 3.2.10: ПЕРИФЕРНА ОПРЕМА</t>
  </si>
  <si>
    <t>УКУПНО УПРАВЉАЊЕ ПРОЦЕСИМА  3.2.1-3.2.10</t>
  </si>
  <si>
    <t>3.2.11</t>
  </si>
  <si>
    <t>УСЛУГЕ</t>
  </si>
  <si>
    <t>3.2.11/1</t>
  </si>
  <si>
    <t>ИЗРАДА УПРАВЉАЧКОГ СОФТВЕРА</t>
  </si>
  <si>
    <t>кпл</t>
  </si>
  <si>
    <t>3.2.11/2</t>
  </si>
  <si>
    <t>3.2.11/3</t>
  </si>
  <si>
    <t>3.2.11/4</t>
  </si>
  <si>
    <t>ИСПИТИВАЊЕ И ПУШТАЊЕ У РАД ПЛЦ УПРАВЉАЧКОГ СИСТЕМА</t>
  </si>
  <si>
    <t>3.2.11/5</t>
  </si>
  <si>
    <t>ИСПИТИВАЊЕ И ПУШТАЊЕ У РАД ФРЕКВЕНТНИХ РЕГУЛАТОРА, СА ИЗВЕШТАЈИМА О ТЕСТИРАЊУ</t>
  </si>
  <si>
    <t>3.2.11/6</t>
  </si>
  <si>
    <t>ПРОБНИ РАД И ДОКАЗ КАПАЦИТЕТА</t>
  </si>
  <si>
    <t>3.2.11/7</t>
  </si>
  <si>
    <t>УКУПНО 3.2.11: УСЛУГЕ</t>
  </si>
  <si>
    <t>3.2.12</t>
  </si>
  <si>
    <t>СИГНАЛНИ КАБЛОВИ</t>
  </si>
  <si>
    <t>Набавка, испорука, постављање и повезивање следећих сигналних каблова:</t>
  </si>
  <si>
    <t>3.2.12/1</t>
  </si>
  <si>
    <r>
      <t>PP00 3x1.5mm</t>
    </r>
    <r>
      <rPr>
        <vertAlign val="superscript"/>
        <sz val="10"/>
        <color indexed="8"/>
        <rFont val="Arial"/>
        <family val="2"/>
        <charset val="238"/>
      </rPr>
      <t>2</t>
    </r>
  </si>
  <si>
    <t>3.2.12/2</t>
  </si>
  <si>
    <r>
      <t>PP00 4x1.5mm</t>
    </r>
    <r>
      <rPr>
        <vertAlign val="superscript"/>
        <sz val="10"/>
        <color indexed="8"/>
        <rFont val="Arial"/>
        <family val="2"/>
        <charset val="238"/>
      </rPr>
      <t>2</t>
    </r>
  </si>
  <si>
    <t>3.2.12/3</t>
  </si>
  <si>
    <r>
      <t>PP00 5x1.5mm</t>
    </r>
    <r>
      <rPr>
        <vertAlign val="superscript"/>
        <sz val="10"/>
        <color indexed="8"/>
        <rFont val="Arial"/>
        <family val="2"/>
        <charset val="238"/>
      </rPr>
      <t>2</t>
    </r>
  </si>
  <si>
    <t>3.2.12/4</t>
  </si>
  <si>
    <r>
      <t>PP00 12x1.5mm</t>
    </r>
    <r>
      <rPr>
        <vertAlign val="superscript"/>
        <sz val="10"/>
        <color indexed="8"/>
        <rFont val="Arial"/>
        <family val="2"/>
        <charset val="238"/>
      </rPr>
      <t>2</t>
    </r>
  </si>
  <si>
    <t>3.2.12/5</t>
  </si>
  <si>
    <r>
      <t>PP00 24x1.5mm</t>
    </r>
    <r>
      <rPr>
        <vertAlign val="superscript"/>
        <sz val="10"/>
        <color indexed="8"/>
        <rFont val="Arial"/>
        <family val="2"/>
        <charset val="238"/>
      </rPr>
      <t>2</t>
    </r>
  </si>
  <si>
    <t>3.2.12/6</t>
  </si>
  <si>
    <r>
      <t>LIYCY 3x1mm</t>
    </r>
    <r>
      <rPr>
        <vertAlign val="superscript"/>
        <sz val="10"/>
        <color indexed="8"/>
        <rFont val="Arial"/>
        <family val="2"/>
        <charset val="238"/>
      </rPr>
      <t>2</t>
    </r>
  </si>
  <si>
    <t>3.2.12/7</t>
  </si>
  <si>
    <t>FTP cat.6</t>
  </si>
  <si>
    <t>3.2.12/8</t>
  </si>
  <si>
    <r>
      <t xml:space="preserve">ADSS DF(ZN)2Y </t>
    </r>
    <r>
      <rPr>
        <sz val="11"/>
        <color indexed="8"/>
        <rFont val="Arial"/>
        <family val="2"/>
        <charset val="238"/>
      </rPr>
      <t>4SMF</t>
    </r>
  </si>
  <si>
    <t>УКУПНО 3.2.12:СИГНАЛНИ КАБЛОВИ</t>
  </si>
  <si>
    <t>УПРАВЉАЊЕ  ПРОЦЕСИМА 3.2( 3.2.1-3.2.12)</t>
  </si>
  <si>
    <t>УКУПНО  ЕЛЕКТРО ОПРЕМА И РАДОВИ 3 (3.1+3.2)</t>
  </si>
  <si>
    <t>1.</t>
  </si>
  <si>
    <t>ГРАЂЕВИНСКИ ОБЈЕКТИ(РАДОВИ) 1(1.1-1.12)</t>
  </si>
  <si>
    <t>2.</t>
  </si>
  <si>
    <t xml:space="preserve"> ЕЛЕКТРО ОПРЕМА И РАДОВИ 3 (3.1+3.2)</t>
  </si>
  <si>
    <t xml:space="preserve">РЕКАПИТУЛАЦИЈА  РАЗДЕЛНЕ СТАНИЦЕ Ц-10 </t>
  </si>
  <si>
    <t>2.12.2</t>
  </si>
  <si>
    <t>2.12.3</t>
  </si>
  <si>
    <t>2.12.4</t>
  </si>
  <si>
    <t>2.12.5</t>
  </si>
  <si>
    <t xml:space="preserve"> Набавка, уградња и пуштање у рад хидрауличних агрегата за  покретање сипки на пресипним местима трачних транспортара</t>
  </si>
  <si>
    <t xml:space="preserve">Демонтажа постојећег, набавка, испорука, постављање и повезивање АСИНХРОНОГ КРАТКОСПОЈЕНОГ ТРОФАЗНОГ МОТОРА, IM B3, 3x400V,
предвиђен за напајање са фреквентног регулатора.
Техничке карактеристике се односе за напајање са регулатора:
P=55 kW; n=982 o/min </t>
  </si>
  <si>
    <t>3748.00</t>
  </si>
  <si>
    <t xml:space="preserve">Израда Пројекта привременог режима саобраћаја са извршеном техничком контролом и пратећим извештајем.  Пројекат доставити у 5(пет) штампаних примерака и 1(један) у дигиталној форми
</t>
  </si>
  <si>
    <t>комплет</t>
  </si>
  <si>
    <t>Prema crtežima za sipke crt.br.3378.00.00.00, 3377.00.00.00 i 3375.00.00.00</t>
  </si>
  <si>
    <t>4.</t>
  </si>
  <si>
    <t>ПРОТИВПОЖАРНИ АПАРАТИ И ТАБЛЕ УПОЗОРЕЊА</t>
  </si>
  <si>
    <t>4.1</t>
  </si>
  <si>
    <t>4.2</t>
  </si>
  <si>
    <t>УКУПНО:ПРОТИВПОЖАРНИ АПАРАТИ И ТАБЛЕ УПОЗОРЕЊА(4.1-4.5)</t>
  </si>
  <si>
    <t>ИЗРАДА, ТРАНСПОРТ И МОНТАЖА МАШИНСКЕ ОПРЕМЕ 2(2.1-2.13)</t>
  </si>
  <si>
    <t>РЕКАПИТУЛАЦИЈА РАДОВА                                                                                                                                                                                                   ДИН(без ПДВ-а)</t>
  </si>
  <si>
    <t>Ручни противпожарни апарат за гашење прахом под сталним притиском азота S-9-набавка и постављање</t>
  </si>
  <si>
    <t>Табле упозорења и обавештења-Строго забрањено пушење и приступ отвореним пламеном-набавка и постављање</t>
  </si>
  <si>
    <t>Табле упозорења и обавештења-Ручни ватрогасни апаратупутство за руковање) 30x50cm-набавка и постављање</t>
  </si>
  <si>
    <t>Табле упозорења и обавештења-Поступак у случају пожара-набавка и постављање</t>
  </si>
  <si>
    <t>x</t>
  </si>
  <si>
    <t>1.12.2</t>
  </si>
  <si>
    <t>РЕКАПИТУЛАЦИЈА ИЗРАДЕ ПРОЈЕКТА 1.12(1.12.1-1.12.2)</t>
  </si>
  <si>
    <t>3.2.11/8</t>
  </si>
  <si>
    <t>1.12.3</t>
  </si>
  <si>
    <t>4.3</t>
  </si>
  <si>
    <t>4.4</t>
  </si>
  <si>
    <t>4.5</t>
  </si>
  <si>
    <t>ПРОТИВПОЖАРНИ АПАРАТИ И ТАБЛЕ УПОЗОРЕЊА(4.1-4.5)</t>
  </si>
  <si>
    <t>Probni rad i dokaz zahtevanih performansi ugrađene  opreme kompletne trase -dokaz kapaciteta</t>
  </si>
  <si>
    <t>ИСПИТИВАЊЕ И ПУШТАЊЕ У РАД НН ПОСТРОЈЕЊА-са извештајима о испитивању НН постројења)</t>
  </si>
  <si>
    <t>ОБУКА ОСОБЉА ЗА УПРЕАВЉАЊЕ И ОДРЖАВАЊЕ ОПРЕМЕ</t>
  </si>
  <si>
    <t>ИЗРАДА ПРОЈЕКТА МОНТАЋЕ/ДЕМОНТАЖЕ- ИЗВОЂАЧКЕ ДОКУМЕНТАЦИЈЕ  -5(пет) штампаних и 1(један)  дигитални примерак а што чини комплет)</t>
  </si>
  <si>
    <t>Izrada projekta  montaže i demontaže po mašinama(sklopovima)-kompletna trasa у 5(пет) штампаних и 1(један) дигитални примерак</t>
  </si>
  <si>
    <t>Izrada projekta izmena i dopuna u odnosu na projektovano stanje -5(пет) štampanih i 1(jedan)  digitalni primerak a što čini komplet</t>
  </si>
  <si>
    <t>Израда пројекта измена и допуна у односу на пројектовано стање -5(пет) штампаних и 1(један)  дигитални примерак а што чини комплет</t>
  </si>
  <si>
    <t>Израда извођачке документације-5(пет)штампаних и 1(један)дигитални примерак</t>
  </si>
  <si>
    <t>Ручни противпожарни апарат за гашење угљендиоксидом CO2-5-набавка и постављање</t>
  </si>
  <si>
    <r>
      <rPr>
        <b/>
        <sz val="10"/>
        <rFont val="Arial"/>
        <family val="2"/>
      </rPr>
      <t>Геодетско обележавање</t>
    </r>
    <r>
      <rPr>
        <sz val="10"/>
        <rFont val="Arial"/>
        <family val="2"/>
      </rPr>
      <t>. Позиција обухвата сва геодетска мерења, преношење података из пројекта на терен, осигурање ознака, профилисање, обнављање и одржавање обележених ознака на терену за све време грађења, односно до предаје радова Инвеститору. Планиметрисано рачунаром. Односи се на радове на изградњи привремене депоније
Обрачун и плаћање врши се по метру квадратном.
Планиметрисано на рачунару.</t>
    </r>
  </si>
  <si>
    <r>
      <rPr>
        <b/>
        <sz val="10"/>
        <rFont val="Arial"/>
        <family val="2"/>
      </rPr>
      <t>Чишћење терена</t>
    </r>
    <r>
      <rPr>
        <sz val="10"/>
        <rFont val="Arial"/>
        <family val="2"/>
      </rPr>
      <t>. Позиција обухвата радове који се односе на чишћење терена у свему према поменутим техничким описима. То се односи на чишћење терена ради изградње привремене депоније,на радове на уклањању исте након престанка функције, као и на радове на завршном чишћењу терена као припрема за рекултивацију у свему према опису позиција из техничких услова за извођење радова.
Обрачун и плаћање се врши по квадратном метру.</t>
    </r>
  </si>
  <si>
    <r>
      <rPr>
        <b/>
        <sz val="10"/>
        <rFont val="Arial"/>
        <family val="2"/>
      </rPr>
      <t xml:space="preserve">Ископ земље у широком откопу у материјалу до III категорије. </t>
    </r>
    <r>
      <rPr>
        <sz val="10"/>
        <rFont val="Arial"/>
        <family val="2"/>
      </rPr>
      <t>Позиција обухвата ископ у материјалу до III категорије машинским путем (булдозером и/или багером), са гурањем материјала, односно утоваром у транспортна средства и истовар, до места где ће материјал бити уграђен у насип које се израђује према планираној нивелацији на терену уколико задовољи критеријуме из Техничких услова овог пројекта. Радови обухватају ископ постојећег терена до кота дефинисаних пројектом. Депонију материјала одређује Инвеститор, или Надзорни орган. Радови на ископу односе се на радове на припреми за изградњу депоније, док је рушење депоније обрачунато кроз чишћење терена. Према моделирању на рачунару коришћењем програмског пакета GCM.
Обрачун и плаћање се врши по m3 ископаног, утовареног и транспортованог материјала.</t>
    </r>
  </si>
  <si>
    <t xml:space="preserve"> ЗЕМЉАНИ РАДОВИ</t>
  </si>
  <si>
    <r>
      <rPr>
        <b/>
        <sz val="10"/>
        <rFont val="Arial"/>
        <family val="2"/>
      </rPr>
      <t>Рекултивација терена</t>
    </r>
    <r>
      <rPr>
        <sz val="10"/>
        <rFont val="Arial"/>
        <family val="2"/>
      </rPr>
      <t>. Позиција обухвата све радове описане у техничким условима за извођење радова на рекултивацији постојећег терена, што укључује довожење материјала са оближњег ПК „Поље Д“ са одлагалишта и разастирање материјала са финим планирањем.  Планиметрисано рачунаром
Обрачун се врши по квадратном метру.</t>
    </r>
  </si>
  <si>
    <r>
      <rPr>
        <b/>
        <sz val="10"/>
        <rFont val="Arial"/>
        <family val="2"/>
      </rPr>
      <t>Демонтажа постојећих колосека</t>
    </r>
    <r>
      <rPr>
        <sz val="10"/>
        <rFont val="Arial"/>
        <family val="2"/>
      </rPr>
      <t>. Позиција обухвата све радове описане у техничким условима за извођење радова на демонтажи постојећих колосека, са транспортом на привремену депонију са демонтажом колосечних решетки и класификацијом елемената горњег строја. Планиметрисано рачунаром
Обрачун се врши по дужном метру.</t>
    </r>
  </si>
  <si>
    <r>
      <rPr>
        <b/>
        <sz val="10"/>
        <rFont val="Arial"/>
        <family val="2"/>
      </rPr>
      <t>Демонтажа постојећих скретница.</t>
    </r>
    <r>
      <rPr>
        <sz val="10"/>
        <rFont val="Arial"/>
        <family val="2"/>
      </rPr>
      <t xml:space="preserve"> Позиција обухвата све радове описане у техничким условима за извођење радова на демонтажи постојећих скретница са транспортом на привремену депонију.
Планиметрисано рачунаром. Обрачун се врши по комаду.</t>
    </r>
  </si>
  <si>
    <t xml:space="preserve"> ДЕМОНТАЖА КОЛОСЕКА И СКРЕТНИЦА</t>
  </si>
  <si>
    <r>
      <rPr>
        <b/>
        <sz val="10"/>
        <rFont val="Arial"/>
        <family val="2"/>
      </rPr>
      <t xml:space="preserve">Израда слоја од шљунка у слоју дебљине d=30cm. </t>
    </r>
    <r>
      <rPr>
        <sz val="10"/>
        <rFont val="Arial"/>
        <family val="2"/>
      </rPr>
      <t>Позиција обухвата набавку, транспорт и уградњу слоја од шљунка у слоју дебљине 30 cm. Позиција обухвата машинско разастирање, планирање и ваљање материјала уз неопходно квашење и сабијање.Вредности до којих је потребно сабити шљунак видети у Техничким условима.Према моделирању на рачунару коришћењем програмског пакета GCM.Обрачун и плаћање се врши по m</t>
    </r>
    <r>
      <rPr>
        <vertAlign val="superscript"/>
        <sz val="10"/>
        <rFont val="Arial"/>
        <family val="2"/>
        <charset val="238"/>
      </rPr>
      <t xml:space="preserve">3 </t>
    </r>
    <r>
      <rPr>
        <sz val="10"/>
        <rFont val="Arial"/>
        <family val="2"/>
      </rPr>
      <t>уграђеног шљунка.</t>
    </r>
  </si>
  <si>
    <r>
      <rPr>
        <b/>
        <sz val="10"/>
        <rFont val="Arial"/>
        <family val="2"/>
      </rPr>
      <t>Израда насипа</t>
    </r>
    <r>
      <rPr>
        <sz val="10"/>
        <rFont val="Arial"/>
        <family val="2"/>
      </rPr>
      <t>. Позиција обухвата рад на изради насипа на местима где је то предвиђено коришћењем материјала из ископа уколико задовољи критеријуме дефинисане у Техничким условима овог пројекта. Уколико не, користити локална позајмишта у близини трасе. У цену рада је овде укључено и израда завршног слоја насипа са финим планирањем завршне косине. Према моделирању на рачунару коришћењем програмског пакета GCM. Обрачун и плаћање се врши по m3 уграђеног насипа.</t>
    </r>
  </si>
  <si>
    <r>
      <rPr>
        <b/>
        <sz val="10"/>
        <rFont val="Arial"/>
        <family val="2"/>
      </rPr>
      <t>Уређење темељног тла.</t>
    </r>
    <r>
      <rPr>
        <sz val="10"/>
        <rFont val="Arial"/>
        <family val="2"/>
      </rPr>
      <t xml:space="preserve"> Позиција обухвата набијање темељног тла са грубим и финим планирањем грејдером, сабијање ваљком или вибро јежевима и квашење, према важећим прописима, Техничким условима и наређењу Надзорног органа са одговарајућим степеном збијености и модула стишљивости из техничког описа или техничких услова. Темељно тло код усека представља обрађену постељицу, док код наспиа предвиђа постељицу на коју се насипа материјал. Израда завршног слоја насипа који је темељно тло за доњи носећи слој је урачунато кроз позицију израда насипа. Радови се односе на изградњу припремене депоније. Према моделирању на рачунару коришћењем програмског пакета GCM. Плаћа се по m2 набијеног темељног тла.</t>
    </r>
  </si>
  <si>
    <t>1.11.4.</t>
  </si>
  <si>
    <t xml:space="preserve"> ПРИПРЕМНИ РАДОВИ</t>
  </si>
  <si>
    <t xml:space="preserve"> ОИВИЧЕЊЕ И СПОЉНО УРЕЂЕЊЕ</t>
  </si>
  <si>
    <t xml:space="preserve">У цену урачунати: Набавку потребног материјала, израду опреме са антикорозивном заштитом,  испоруку, транспорт, монтажу  и демонтажу потрeбних позиција a све по техничкој спецификацији Наручиоца </t>
  </si>
  <si>
    <t>Датум</t>
  </si>
  <si>
    <t>м.п.</t>
  </si>
  <si>
    <t>Потпис</t>
  </si>
  <si>
    <t>_______________________________</t>
  </si>
  <si>
    <t>___________</t>
  </si>
  <si>
    <t>ПДВ</t>
  </si>
  <si>
    <t xml:space="preserve">УКУПНО РАДОВИ СА ПДВ </t>
  </si>
  <si>
    <t>УКУПНО РАДОВИ (1+2+3+4)</t>
  </si>
  <si>
    <t>Nabavka hidrauličnog agregata- 4 upravljačka hidrocilindra E1C-100/56/1500/1 ili ekvivalent sa kompletnom hidrauličkom instalacijijom, ugradnja i puštanje sistema u rad sa izradom tehničke dokumentacije. NAPOMENA: Projekat nije definisao hidraulične agregate pa se predlaže ponuđačima da se upoznaju sa potrebnim podacima na licu mesta.</t>
  </si>
  <si>
    <t>Јед.цена без ПДВ-а (дин/еур)</t>
  </si>
  <si>
    <t>Укупна вредност без ПДВ-а (дин/еур)</t>
  </si>
  <si>
    <t>Јед.цена са ПДВ (дин/еур)</t>
  </si>
  <si>
    <t>Укупна вредност са ПДВ (дин/еур)</t>
  </si>
  <si>
    <t>ДИН/ЕУР (без ПДВ-а)</t>
  </si>
  <si>
    <t xml:space="preserve">Име и презиме                               _______________                                   </t>
  </si>
  <si>
    <t>Потпис           ___________</t>
  </si>
  <si>
    <t>Упутство за попуњавање Обрасца структуре цене:</t>
  </si>
  <si>
    <t>у колону 6 уписати колико износи јединична цена  без ПДВ-а у динарима/еврима за сваку позицију</t>
  </si>
  <si>
    <t>у колону 8 уписати колико износи јединична цена  са ПДВ-ом у динарима/ еврима за сваку позицију</t>
  </si>
  <si>
    <t>у колону 7 уписати колико износи укупна цена  без  ПДВ-а у динарима/еврима за сваку позицију и то тако што ће помножити јединичну цену без ПДВ-а (наведену у колони 6) са траженим количинама ( које су наведене у колони 5)</t>
  </si>
  <si>
    <t>у колону 9 уписати колико износи укупна цена са  ПДВ-ом у динарима/еврима   за сваку позицију и то тако што ће помножити јединичну цену са ПДВ-ом  (наведену у колони 8) са траженим количинама ( које су наведене у колони 5)</t>
  </si>
  <si>
    <t>Напомена:</t>
  </si>
  <si>
    <t>Понуђач треба да упише ПДВ за позиције које по Закону нису ослобођене ПДВ-а</t>
  </si>
  <si>
    <t>Разводни орман RT-1</t>
  </si>
  <si>
    <t>komplet</t>
  </si>
  <si>
    <t>Разводни орман RK-S</t>
  </si>
  <si>
    <t xml:space="preserve"> КОМАНДНИ ПУЛТЕВИ Утовар и Истовар</t>
  </si>
  <si>
    <t xml:space="preserve"> КОМАНДНИ ПУЛТЕВИ Диспечера I и II и III фазе</t>
  </si>
  <si>
    <t xml:space="preserve">komplet </t>
  </si>
  <si>
    <t xml:space="preserve"> ЛОКАЛНИ ОРМАНИ УПРАВЉАЊА ТРАКАМА </t>
  </si>
  <si>
    <t>УКУПНО 3.1.2 ( 3.1.2/1-3.1.2/11 ) х15</t>
  </si>
  <si>
    <t>УКУПНО 3.1.3 ( 3.1.3/1 -3.1.3/11 ) х 2</t>
  </si>
  <si>
    <t>УКУПНО 3.2.4 ( 3.2.4/1 - 3.2.4/8 ) х 2</t>
  </si>
  <si>
    <t>УКУПНО 3.2.5 ( 3.2.5/1 - 3.2.5/7 ) х 2</t>
  </si>
  <si>
    <t xml:space="preserve">Набавка, испорука, уградња у постојећи пулт и повезивање 22" Touch screen - оперативног панела резолуције 1 920x1080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 </t>
  </si>
  <si>
    <t>УКУПНО 3.2.8  ( 3.2.8/1 -3.2.8/8 ) х 10</t>
  </si>
  <si>
    <t>Набавка, испорука и монтажа металног ормарића 300x150x120mm, IP 66, са монтажном плочом, са кључем, 
тип Rittal или одговарајући. У ормарић уградити следећу опрему:</t>
  </si>
  <si>
    <t>УКУПНО 3.2.9  ( 3.2.9/1 -3.2.9/4 ) x 9</t>
  </si>
  <si>
    <t>Набавка, испорука и монтажа разводног ормана (RT-1) са једним кабловским улазом и једним кабловским излазом. У орман поставити редне клемe за прихват кабла 25mm2. У орман поставити осигураче, са бочне стране РО поставити по једну прикључницу, монофазну и трофазну, а на врата ормана гребенасту склопку. У орман уградити следећу опрему:</t>
  </si>
  <si>
    <t>Набавка, испорука и монтажа разводног ормана (RК-S) са једним кабловским улазом и потребним бројем излаза. У орман поставити редне клемe за прихват кабла до 25mm2. У орман поставити осигураче, са бочне стране РО поставити по једну прикључницу, монофазну и трофазну а на врата ормана гребенасту склопку за укључење, као и гребенасте прекидаче за расвету. У орман уградити следећу опрему:</t>
  </si>
  <si>
    <r>
      <t>Набавка, испорука и монтажа металног ормана, пулт, димензија двокрилног постоља 800x650x300mm (WxHxD), боја RAL 7035, комплет са монтажном плочом 3mm, бравом са кључем, комплетом за уземљење, IP 55, пулт и конзола површине 800x400mm, израда према цртежу.</t>
    </r>
    <r>
      <rPr>
        <sz val="9"/>
        <color rgb="FFFF0000"/>
        <rFont val="Arial"/>
        <family val="2"/>
        <charset val="238"/>
      </rPr>
      <t xml:space="preserve"> </t>
    </r>
    <r>
      <rPr>
        <sz val="9"/>
        <rFont val="Arial"/>
        <family val="2"/>
        <charset val="238"/>
      </rPr>
      <t>У орман уградити следећу опрему:</t>
    </r>
  </si>
  <si>
    <r>
      <t xml:space="preserve">Набавка, испорука и монтажа метални ормарића 300x300x120mm, IP 66, са монтажном плочом, са кључем, 
тип Rittal или одговарајући. </t>
    </r>
    <r>
      <rPr>
        <sz val="9"/>
        <rFont val="Arial"/>
        <family val="2"/>
        <charset val="238"/>
      </rPr>
      <t>У орман уградити следећу опрему:</t>
    </r>
  </si>
  <si>
    <t>Pokrivka</t>
  </si>
  <si>
    <t>3644.00</t>
  </si>
  <si>
    <t>Napomena: Pozicije 2.1.1  do 2.1.6  obuhvataju izradu, demontažu i montažu</t>
  </si>
  <si>
    <t>Napomena: Pozicije 2.2.1 do 2.2.5 obuhvataju izradu, demontažu i montažu</t>
  </si>
  <si>
    <t>Napomena: Pozicije 2.3.1  do 2.3.3  obuhvataju izradu, demontažu i montažu</t>
  </si>
  <si>
    <t>Napomena: Pozicije 2.4.1  do 2.4.34  obuhvataju izradu  i montažu</t>
  </si>
  <si>
    <t>Napomena: Pozicije 2.6.1  do 2.6.32  obuhvataju izradu  i montažu</t>
  </si>
  <si>
    <t>Napomena: Pozicije 2.5.1  do 2.5.3  obuhvataju izradu, demontažu i montažu</t>
  </si>
  <si>
    <t>Napomena: Pozicije 2.7.1  do 2.7.44  obuhvataju izradu  i montažu</t>
  </si>
  <si>
    <t>Napomena: Pozicije 2.9.1  do 2.9.42  obuhvataju izradu  i montažu</t>
  </si>
  <si>
    <t>Napomena: Pozicije 2.10.1  do 2.10.2  obuhvataju izradu  i montažu</t>
  </si>
  <si>
    <t>Napomena: Pozicije 2.11.1  do 2.11.33  obuhvataju izradu  i montažu</t>
  </si>
  <si>
    <t>Napomena: Pozicije 2.8.1 do 2.8.4 obuhvataju izradu i montažu</t>
  </si>
  <si>
    <t>Понуђач треба да попуни све позиције које су предвиђене у обрасцу, на пример у табели 2.1 - Реконструкција левка КЦ-13, попуњавају се колоне за позиције 2.1. 2.1.1, 2.1.2, 2.1.3, 2.1.4, 2.1.5 и 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</si>
</sst>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R_S_D_-;\-* #,##0\ _R_S_D_-;_-* &quot;-&quot;\ _R_S_D_-;_-@_-"/>
    <numFmt numFmtId="165" formatCode="_-* #,##0.00\ _R_S_D_-;\-* #,##0.00\ _R_S_D_-;_-* &quot;-&quot;??\ _R_S_D_-;_-@_-"/>
    <numFmt numFmtId="166" formatCode="0.0"/>
    <numFmt numFmtId="167" formatCode="_-* #,##0.00\ _R_S_D_-;\-* #,##0.00\ _R_S_D_-;_-* &quot;-&quot;\ _R_S_D_-;_-@_-"/>
  </numFmts>
  <fonts count="51" x14ac:knownFonts="1">
    <font>
      <sz val="11"/>
      <color theme="1"/>
      <name val="Calibri"/>
      <family val="2"/>
      <scheme val="minor"/>
    </font>
    <font>
      <sz val="11"/>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Arial"/>
      <family val="2"/>
    </font>
    <font>
      <b/>
      <sz val="11"/>
      <name val="Arial"/>
      <family val="2"/>
      <charset val="238"/>
    </font>
    <font>
      <sz val="11"/>
      <name val="Arial"/>
      <family val="2"/>
    </font>
    <font>
      <sz val="10"/>
      <name val="Arial"/>
      <family val="2"/>
      <charset val="238"/>
    </font>
    <font>
      <sz val="11"/>
      <color theme="1"/>
      <name val="Arial"/>
      <family val="2"/>
    </font>
    <font>
      <sz val="11"/>
      <name val="Arial"/>
      <family val="2"/>
      <charset val="238"/>
    </font>
    <font>
      <vertAlign val="superscript"/>
      <sz val="11"/>
      <name val="Arial"/>
      <family val="2"/>
    </font>
    <font>
      <vertAlign val="superscript"/>
      <sz val="11"/>
      <name val="Arial"/>
      <family val="2"/>
      <charset val="238"/>
    </font>
    <font>
      <sz val="10"/>
      <name val="Helv"/>
    </font>
    <font>
      <sz val="11"/>
      <name val="Arial Narrow"/>
      <family val="2"/>
    </font>
    <font>
      <vertAlign val="superscript"/>
      <sz val="11"/>
      <name val="Arial Narrow"/>
      <family val="2"/>
    </font>
    <font>
      <vertAlign val="superscript"/>
      <sz val="11"/>
      <name val="Arial Narrow"/>
      <family val="2"/>
      <charset val="238"/>
    </font>
    <font>
      <b/>
      <sz val="11"/>
      <name val="Arial Narrow"/>
      <family val="2"/>
    </font>
    <font>
      <sz val="18"/>
      <name val="Arial"/>
      <family val="2"/>
    </font>
    <font>
      <sz val="11"/>
      <name val="Calibri"/>
      <family val="2"/>
    </font>
    <font>
      <sz val="10"/>
      <name val="Arial"/>
      <family val="2"/>
    </font>
    <font>
      <vertAlign val="superscript"/>
      <sz val="10"/>
      <name val="Arial"/>
      <family val="2"/>
    </font>
    <font>
      <vertAlign val="superscript"/>
      <sz val="10"/>
      <name val="Arial"/>
      <family val="2"/>
      <charset val="238"/>
    </font>
    <font>
      <b/>
      <sz val="12"/>
      <name val="Arial"/>
      <family val="2"/>
    </font>
    <font>
      <sz val="10"/>
      <color rgb="FFFF0000"/>
      <name val="Calibri"/>
      <family val="2"/>
      <scheme val="minor"/>
    </font>
    <font>
      <b/>
      <sz val="12"/>
      <color theme="1"/>
      <name val="Arial"/>
      <family val="2"/>
      <charset val="238"/>
    </font>
    <font>
      <b/>
      <sz val="9"/>
      <color theme="1"/>
      <name val="Arial"/>
      <family val="2"/>
      <charset val="238"/>
    </font>
    <font>
      <b/>
      <sz val="9"/>
      <color theme="1"/>
      <name val="Arial"/>
      <family val="2"/>
    </font>
    <font>
      <sz val="9"/>
      <name val="Arial"/>
      <family val="2"/>
      <charset val="238"/>
    </font>
    <font>
      <sz val="9"/>
      <color theme="1"/>
      <name val="Arial"/>
      <family val="2"/>
      <charset val="238"/>
    </font>
    <font>
      <vertAlign val="superscript"/>
      <sz val="9"/>
      <name val="Arial"/>
      <family val="2"/>
      <charset val="238"/>
    </font>
    <font>
      <sz val="8"/>
      <name val="Arial"/>
      <family val="2"/>
    </font>
    <font>
      <sz val="8"/>
      <name val="Arial"/>
      <family val="2"/>
      <charset val="238"/>
    </font>
    <font>
      <sz val="8"/>
      <name val="Calibri"/>
      <family val="2"/>
      <scheme val="minor"/>
    </font>
    <font>
      <sz val="9"/>
      <name val="Arial"/>
      <family val="2"/>
    </font>
    <font>
      <sz val="9"/>
      <name val="Calibri"/>
      <family val="2"/>
      <scheme val="minor"/>
    </font>
    <font>
      <sz val="9"/>
      <color theme="1"/>
      <name val="Calibri"/>
      <family val="2"/>
      <scheme val="minor"/>
    </font>
    <font>
      <b/>
      <sz val="10"/>
      <color theme="1"/>
      <name val="Arial"/>
      <family val="2"/>
      <charset val="238"/>
    </font>
    <font>
      <b/>
      <sz val="10"/>
      <name val="Arial"/>
      <family val="2"/>
      <charset val="238"/>
    </font>
    <font>
      <sz val="10"/>
      <color theme="1"/>
      <name val="Arial"/>
      <family val="2"/>
      <charset val="238"/>
    </font>
    <font>
      <vertAlign val="superscript"/>
      <sz val="10"/>
      <color indexed="8"/>
      <name val="Arial"/>
      <family val="2"/>
      <charset val="238"/>
    </font>
    <font>
      <sz val="11"/>
      <color indexed="8"/>
      <name val="Arial"/>
      <family val="2"/>
      <charset val="238"/>
    </font>
    <font>
      <sz val="9"/>
      <color theme="1"/>
      <name val="Arial"/>
      <family val="2"/>
    </font>
    <font>
      <b/>
      <sz val="11"/>
      <color theme="1"/>
      <name val="Calibri"/>
      <family val="2"/>
      <scheme val="minor"/>
    </font>
    <font>
      <b/>
      <sz val="10"/>
      <name val="Arial"/>
      <family val="2"/>
    </font>
    <font>
      <b/>
      <sz val="9"/>
      <name val="Arial"/>
      <family val="2"/>
    </font>
    <font>
      <sz val="12"/>
      <name val="Calibri"/>
      <family val="2"/>
      <scheme val="minor"/>
    </font>
    <font>
      <b/>
      <sz val="9"/>
      <color rgb="FFFF0000"/>
      <name val="Arial"/>
      <family val="2"/>
    </font>
    <font>
      <sz val="9"/>
      <color rgb="FFFF0000"/>
      <name val="Arial"/>
      <family val="2"/>
      <charset val="238"/>
    </font>
    <font>
      <b/>
      <sz val="9"/>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0" fontId="14" fillId="0" borderId="0"/>
    <xf numFmtId="0" fontId="21" fillId="0" borderId="0"/>
    <xf numFmtId="0" fontId="14" fillId="0" borderId="0"/>
  </cellStyleXfs>
  <cellXfs count="422">
    <xf numFmtId="0" fontId="0" fillId="0" borderId="0" xfId="0"/>
    <xf numFmtId="49" fontId="2"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horizontal="right" vertical="center"/>
    </xf>
    <xf numFmtId="0" fontId="5" fillId="0" borderId="0" xfId="0" applyFont="1" applyAlignment="1">
      <alignmen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0" xfId="0" applyFont="1" applyAlignment="1">
      <alignment horizontal="left" vertical="center" wrapText="1"/>
    </xf>
    <xf numFmtId="0" fontId="6"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0" borderId="2" xfId="3" applyFont="1" applyFill="1" applyBorder="1" applyAlignment="1">
      <alignment horizontal="justify"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wrapText="1"/>
    </xf>
    <xf numFmtId="2"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4" fontId="11" fillId="3" borderId="2" xfId="0" applyNumberFormat="1" applyFont="1" applyFill="1" applyBorder="1" applyAlignment="1">
      <alignment wrapText="1"/>
    </xf>
    <xf numFmtId="0" fontId="8" fillId="0" borderId="2" xfId="0" applyNumberFormat="1" applyFont="1" applyFill="1" applyBorder="1" applyAlignment="1">
      <alignment horizontal="justify" wrapText="1"/>
    </xf>
    <xf numFmtId="2" fontId="8" fillId="0" borderId="2" xfId="0" applyNumberFormat="1" applyFont="1" applyFill="1" applyBorder="1" applyAlignment="1">
      <alignment horizontal="center"/>
    </xf>
    <xf numFmtId="0" fontId="8" fillId="0" borderId="2" xfId="4" applyFont="1" applyBorder="1" applyAlignment="1">
      <alignment horizontal="center"/>
    </xf>
    <xf numFmtId="2" fontId="8" fillId="0" borderId="2" xfId="4" applyNumberFormat="1" applyFont="1" applyFill="1" applyBorder="1" applyAlignment="1">
      <alignment horizontal="right"/>
    </xf>
    <xf numFmtId="0" fontId="8" fillId="0" borderId="2" xfId="0" applyFont="1" applyFill="1" applyBorder="1" applyAlignment="1">
      <alignment horizontal="justify" wrapText="1"/>
    </xf>
    <xf numFmtId="0" fontId="8" fillId="0" borderId="2" xfId="0" applyFont="1" applyFill="1" applyBorder="1" applyAlignment="1">
      <alignment horizontal="center"/>
    </xf>
    <xf numFmtId="4" fontId="8" fillId="0" borderId="2" xfId="0" applyNumberFormat="1" applyFont="1" applyFill="1" applyBorder="1" applyAlignment="1">
      <alignment horizontal="justify" wrapText="1"/>
    </xf>
    <xf numFmtId="4" fontId="8" fillId="0" borderId="2" xfId="0" applyNumberFormat="1" applyFont="1" applyFill="1" applyBorder="1" applyAlignment="1">
      <alignment horizontal="center"/>
    </xf>
    <xf numFmtId="4" fontId="8" fillId="0" borderId="2" xfId="0" applyNumberFormat="1" applyFont="1" applyBorder="1" applyAlignment="1"/>
    <xf numFmtId="4" fontId="8" fillId="0" borderId="2" xfId="0" applyNumberFormat="1" applyFont="1" applyFill="1" applyBorder="1" applyAlignment="1">
      <alignment wrapText="1"/>
    </xf>
    <xf numFmtId="0" fontId="8" fillId="0" borderId="4" xfId="0" applyFont="1" applyFill="1" applyBorder="1" applyAlignment="1">
      <alignment horizontal="justify" wrapText="1"/>
    </xf>
    <xf numFmtId="0" fontId="8" fillId="0" borderId="2" xfId="0" applyFont="1" applyBorder="1" applyAlignment="1">
      <alignment horizontal="center"/>
    </xf>
    <xf numFmtId="2" fontId="8" fillId="0" borderId="4" xfId="0" applyNumberFormat="1" applyFont="1" applyFill="1" applyBorder="1" applyAlignment="1">
      <alignment horizontal="right"/>
    </xf>
    <xf numFmtId="0" fontId="8" fillId="0" borderId="4" xfId="0" applyNumberFormat="1" applyFont="1" applyFill="1" applyBorder="1" applyAlignment="1">
      <alignment horizontal="justify" vertical="top" wrapText="1"/>
    </xf>
    <xf numFmtId="0" fontId="8" fillId="0" borderId="4" xfId="0" applyFont="1" applyBorder="1" applyAlignment="1">
      <alignment horizontal="center"/>
    </xf>
    <xf numFmtId="0" fontId="8" fillId="0" borderId="2" xfId="0" applyFont="1" applyBorder="1" applyAlignment="1">
      <alignment horizontal="left"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0" borderId="2" xfId="0" applyFont="1" applyBorder="1" applyAlignment="1">
      <alignment horizontal="center"/>
    </xf>
    <xf numFmtId="0" fontId="8" fillId="0" borderId="4" xfId="0" applyFont="1" applyBorder="1" applyAlignment="1">
      <alignment horizontal="justify" wrapText="1"/>
    </xf>
    <xf numFmtId="0" fontId="11" fillId="3" borderId="2" xfId="0" applyFont="1" applyFill="1" applyBorder="1" applyAlignment="1">
      <alignment horizontal="center" wrapText="1"/>
    </xf>
    <xf numFmtId="0" fontId="8" fillId="0" borderId="2" xfId="0" applyNumberFormat="1" applyFont="1" applyFill="1" applyBorder="1" applyAlignment="1">
      <alignment horizontal="left" wrapText="1"/>
    </xf>
    <xf numFmtId="2" fontId="10" fillId="0" borderId="2" xfId="0" applyNumberFormat="1" applyFont="1" applyFill="1" applyBorder="1" applyAlignment="1"/>
    <xf numFmtId="0" fontId="8" fillId="0" borderId="2" xfId="0" applyNumberFormat="1" applyFont="1" applyFill="1" applyBorder="1" applyAlignment="1">
      <alignment horizontal="justify" vertical="top" wrapText="1"/>
    </xf>
    <xf numFmtId="2" fontId="8" fillId="0" borderId="4" xfId="0" applyNumberFormat="1" applyFont="1" applyBorder="1" applyAlignment="1">
      <alignment horizontal="right"/>
    </xf>
    <xf numFmtId="0" fontId="8" fillId="0" borderId="2" xfId="0" applyFont="1" applyBorder="1" applyAlignment="1">
      <alignment horizontal="justify" wrapText="1"/>
    </xf>
    <xf numFmtId="4" fontId="15" fillId="0" borderId="2" xfId="0" applyNumberFormat="1" applyFont="1" applyFill="1" applyBorder="1" applyAlignment="1">
      <alignment horizontal="justify" vertical="top" wrapText="1"/>
    </xf>
    <xf numFmtId="0" fontId="15" fillId="0" borderId="2" xfId="0" applyFont="1" applyFill="1" applyBorder="1" applyAlignment="1">
      <alignment horizontal="center"/>
    </xf>
    <xf numFmtId="2" fontId="15" fillId="0" borderId="2" xfId="0" applyNumberFormat="1" applyFont="1" applyFill="1" applyBorder="1" applyAlignment="1">
      <alignment horizontal="right"/>
    </xf>
    <xf numFmtId="4" fontId="15" fillId="0" borderId="2" xfId="0" applyNumberFormat="1" applyFont="1" applyFill="1" applyBorder="1" applyAlignment="1">
      <alignment horizontal="left" vertical="top" wrapText="1"/>
    </xf>
    <xf numFmtId="4" fontId="15" fillId="0" borderId="2" xfId="0" applyNumberFormat="1" applyFont="1" applyFill="1" applyBorder="1" applyAlignment="1">
      <alignment horizontal="justify" vertical="top"/>
    </xf>
    <xf numFmtId="4" fontId="15" fillId="0" borderId="2" xfId="0" applyNumberFormat="1" applyFont="1" applyBorder="1" applyAlignment="1">
      <alignment horizontal="justify" vertical="top"/>
    </xf>
    <xf numFmtId="0" fontId="15" fillId="0" borderId="2" xfId="0" applyFont="1" applyBorder="1" applyAlignment="1">
      <alignment horizontal="center"/>
    </xf>
    <xf numFmtId="2" fontId="15" fillId="0" borderId="2" xfId="0" applyNumberFormat="1" applyFont="1" applyFill="1" applyBorder="1" applyAlignment="1">
      <alignment horizontal="left" vertical="top" wrapText="1"/>
    </xf>
    <xf numFmtId="2" fontId="15" fillId="0" borderId="2" xfId="0" applyNumberFormat="1" applyFont="1" applyFill="1" applyBorder="1" applyAlignment="1">
      <alignment horizontal="justify" vertical="top" wrapText="1"/>
    </xf>
    <xf numFmtId="2" fontId="15" fillId="0" borderId="2" xfId="0" applyNumberFormat="1" applyFont="1" applyBorder="1" applyAlignment="1">
      <alignment horizontal="justify" vertical="center" wrapText="1"/>
    </xf>
    <xf numFmtId="4" fontId="15" fillId="0" borderId="2" xfId="0" applyNumberFormat="1" applyFont="1" applyFill="1" applyBorder="1" applyAlignment="1">
      <alignment horizontal="right"/>
    </xf>
    <xf numFmtId="2" fontId="15" fillId="0" borderId="2" xfId="0" applyNumberFormat="1" applyFont="1" applyBorder="1" applyAlignment="1">
      <alignment horizontal="justify" vertical="top" wrapText="1"/>
    </xf>
    <xf numFmtId="0" fontId="19" fillId="0" borderId="2" xfId="0" applyFont="1" applyBorder="1" applyAlignment="1">
      <alignment horizontal="center"/>
    </xf>
    <xf numFmtId="0" fontId="19" fillId="0" borderId="2" xfId="0" applyFont="1" applyBorder="1"/>
    <xf numFmtId="2" fontId="15" fillId="0" borderId="2" xfId="0" applyNumberFormat="1" applyFont="1" applyFill="1" applyBorder="1" applyAlignment="1">
      <alignment horizontal="center"/>
    </xf>
    <xf numFmtId="2" fontId="15" fillId="0" borderId="2" xfId="0" applyNumberFormat="1" applyFont="1" applyBorder="1" applyAlignment="1">
      <alignment horizontal="justify" vertical="top"/>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2" fontId="15" fillId="0" borderId="9" xfId="0" applyNumberFormat="1" applyFont="1" applyFill="1" applyBorder="1" applyAlignment="1">
      <alignment horizontal="right"/>
    </xf>
    <xf numFmtId="2" fontId="15" fillId="0" borderId="6" xfId="0" applyNumberFormat="1" applyFont="1" applyBorder="1" applyAlignment="1">
      <alignment horizontal="justify" vertical="center" wrapText="1"/>
    </xf>
    <xf numFmtId="0" fontId="15" fillId="0" borderId="6" xfId="0" applyFont="1" applyBorder="1" applyAlignment="1">
      <alignment horizontal="center"/>
    </xf>
    <xf numFmtId="4" fontId="15" fillId="0" borderId="6" xfId="0" applyNumberFormat="1" applyFont="1" applyFill="1" applyBorder="1" applyAlignment="1">
      <alignment horizontal="right"/>
    </xf>
    <xf numFmtId="2" fontId="15" fillId="0" borderId="8" xfId="0" applyNumberFormat="1" applyFont="1" applyBorder="1" applyAlignment="1">
      <alignment horizontal="justify" vertical="top" wrapText="1"/>
    </xf>
    <xf numFmtId="0" fontId="19" fillId="0" borderId="8" xfId="0" applyFont="1" applyBorder="1"/>
    <xf numFmtId="2" fontId="15" fillId="0" borderId="7" xfId="0" applyNumberFormat="1" applyFont="1" applyBorder="1" applyAlignment="1">
      <alignment horizontal="justify" vertical="top" wrapText="1"/>
    </xf>
    <xf numFmtId="2" fontId="15" fillId="0" borderId="10" xfId="0" applyNumberFormat="1" applyFont="1" applyFill="1" applyBorder="1" applyAlignment="1">
      <alignment horizontal="right"/>
    </xf>
    <xf numFmtId="0" fontId="21" fillId="0" borderId="2" xfId="0" applyFont="1" applyBorder="1" applyAlignment="1">
      <alignment horizontal="justify" wrapText="1"/>
    </xf>
    <xf numFmtId="0" fontId="21" fillId="0" borderId="2" xfId="0" applyFont="1" applyBorder="1" applyAlignment="1">
      <alignment horizontal="center" wrapText="1"/>
    </xf>
    <xf numFmtId="2" fontId="21" fillId="0" borderId="2" xfId="0" applyNumberFormat="1" applyFont="1" applyBorder="1" applyAlignment="1">
      <alignment horizontal="center" wrapText="1"/>
    </xf>
    <xf numFmtId="0" fontId="11" fillId="3" borderId="2" xfId="0" applyFont="1" applyFill="1" applyBorder="1" applyAlignment="1">
      <alignment horizontal="left" wrapText="1"/>
    </xf>
    <xf numFmtId="2" fontId="21" fillId="0" borderId="2" xfId="0" applyNumberFormat="1" applyFont="1" applyBorder="1" applyAlignment="1">
      <alignment horizontal="right" wrapText="1" shrinkToFit="1"/>
    </xf>
    <xf numFmtId="167" fontId="21" fillId="0" borderId="2" xfId="2" applyNumberFormat="1" applyFont="1" applyBorder="1" applyAlignment="1">
      <alignment horizontal="right" wrapText="1" shrinkToFit="1"/>
    </xf>
    <xf numFmtId="1" fontId="21" fillId="0" borderId="2" xfId="0" applyNumberFormat="1" applyFont="1" applyBorder="1" applyAlignment="1">
      <alignment wrapText="1" shrinkToFit="1"/>
    </xf>
    <xf numFmtId="1" fontId="21" fillId="0" borderId="2" xfId="0" applyNumberFormat="1" applyFont="1" applyBorder="1" applyAlignment="1">
      <alignment horizontal="right" wrapText="1" shrinkToFit="1"/>
    </xf>
    <xf numFmtId="0" fontId="9" fillId="0" borderId="2" xfId="0" applyFont="1" applyBorder="1" applyAlignment="1">
      <alignment wrapText="1"/>
    </xf>
    <xf numFmtId="165" fontId="21" fillId="0" borderId="2" xfId="1" applyFont="1" applyBorder="1" applyAlignment="1">
      <alignment horizontal="right" wrapText="1" shrinkToFit="1"/>
    </xf>
    <xf numFmtId="0" fontId="21" fillId="0" borderId="2" xfId="0" applyFont="1" applyBorder="1" applyAlignment="1">
      <alignment horizontal="right" wrapText="1"/>
    </xf>
    <xf numFmtId="2" fontId="21" fillId="0" borderId="2" xfId="0" applyNumberFormat="1" applyFont="1" applyBorder="1" applyAlignment="1">
      <alignment horizontal="right" wrapText="1"/>
    </xf>
    <xf numFmtId="49" fontId="2" fillId="0" borderId="2" xfId="0" applyNumberFormat="1"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1" fontId="2" fillId="0" borderId="2" xfId="0" applyNumberFormat="1" applyFont="1" applyBorder="1" applyAlignment="1">
      <alignment vertical="center" wrapText="1"/>
    </xf>
    <xf numFmtId="4" fontId="2" fillId="0" borderId="2" xfId="0" applyNumberFormat="1" applyFont="1" applyBorder="1" applyAlignment="1">
      <alignment vertical="center" wrapText="1"/>
    </xf>
    <xf numFmtId="4" fontId="2" fillId="0" borderId="2" xfId="0" applyNumberFormat="1" applyFont="1" applyBorder="1" applyAlignment="1">
      <alignment horizontal="right" vertical="center" wrapText="1"/>
    </xf>
    <xf numFmtId="49" fontId="6" fillId="3" borderId="2" xfId="0" applyNumberFormat="1" applyFont="1" applyFill="1" applyBorder="1" applyAlignment="1">
      <alignment horizontal="left" vertical="center" wrapText="1"/>
    </xf>
    <xf numFmtId="0" fontId="2" fillId="0" borderId="0" xfId="0" applyFont="1" applyBorder="1" applyAlignment="1">
      <alignment vertical="center" wrapText="1"/>
    </xf>
    <xf numFmtId="49" fontId="5" fillId="9"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1" fontId="2" fillId="0" borderId="6" xfId="0" applyNumberFormat="1" applyFont="1" applyBorder="1" applyAlignment="1">
      <alignment vertical="center" wrapText="1"/>
    </xf>
    <xf numFmtId="4" fontId="2" fillId="0" borderId="6" xfId="0" applyNumberFormat="1" applyFont="1" applyBorder="1" applyAlignment="1">
      <alignment vertical="center" wrapText="1"/>
    </xf>
    <xf numFmtId="4" fontId="2" fillId="0" borderId="6" xfId="0" applyNumberFormat="1" applyFont="1" applyBorder="1" applyAlignment="1">
      <alignment horizontal="right" vertical="center" wrapText="1"/>
    </xf>
    <xf numFmtId="4" fontId="2" fillId="0" borderId="0" xfId="0" applyNumberFormat="1" applyFont="1" applyAlignment="1">
      <alignment vertical="center" wrapText="1"/>
    </xf>
    <xf numFmtId="49" fontId="2" fillId="3" borderId="0" xfId="0" applyNumberFormat="1" applyFont="1" applyFill="1" applyBorder="1" applyAlignment="1">
      <alignment vertical="center" wrapText="1"/>
    </xf>
    <xf numFmtId="4" fontId="5" fillId="9" borderId="7" xfId="0" applyNumberFormat="1" applyFont="1" applyFill="1" applyBorder="1" applyAlignment="1">
      <alignment horizontal="right" vertical="center" wrapText="1"/>
    </xf>
    <xf numFmtId="4" fontId="5" fillId="9" borderId="2" xfId="0" applyNumberFormat="1" applyFont="1" applyFill="1" applyBorder="1" applyAlignment="1">
      <alignment horizontal="right" vertical="center" wrapText="1"/>
    </xf>
    <xf numFmtId="166" fontId="2" fillId="0" borderId="0" xfId="0" applyNumberFormat="1" applyFont="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2" fillId="0" borderId="0" xfId="0" applyFont="1" applyFill="1" applyAlignment="1">
      <alignment vertical="center" wrapText="1"/>
    </xf>
    <xf numFmtId="0" fontId="25" fillId="0" borderId="2" xfId="0"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9" fontId="26"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1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9" fillId="0" borderId="2" xfId="5" applyFont="1" applyBorder="1" applyAlignment="1">
      <alignment horizontal="left" vertical="center" wrapText="1"/>
    </xf>
    <xf numFmtId="49"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0" fontId="32" fillId="0" borderId="2" xfId="5" applyFont="1" applyBorder="1" applyAlignment="1">
      <alignment horizontal="center" vertical="center" wrapText="1"/>
    </xf>
    <xf numFmtId="4" fontId="30" fillId="0" borderId="2" xfId="0" applyNumberFormat="1" applyFont="1" applyBorder="1" applyAlignment="1">
      <alignment horizontal="right" vertical="center"/>
    </xf>
    <xf numFmtId="0" fontId="29" fillId="0" borderId="2" xfId="0" applyFont="1" applyBorder="1" applyAlignment="1">
      <alignment vertical="center" wrapText="1"/>
    </xf>
    <xf numFmtId="0" fontId="33" fillId="0" borderId="2" xfId="0" applyFont="1" applyBorder="1" applyAlignment="1">
      <alignment horizontal="center" vertical="center" wrapText="1"/>
    </xf>
    <xf numFmtId="0" fontId="32" fillId="0" borderId="2" xfId="0" applyFont="1" applyBorder="1" applyAlignment="1">
      <alignment horizontal="center" vertical="center" wrapText="1"/>
    </xf>
    <xf numFmtId="4" fontId="30" fillId="11" borderId="2" xfId="0" applyNumberFormat="1" applyFont="1" applyFill="1" applyBorder="1" applyAlignment="1">
      <alignment horizontal="right"/>
    </xf>
    <xf numFmtId="0" fontId="34" fillId="0" borderId="2" xfId="0" applyFont="1" applyBorder="1" applyAlignment="1">
      <alignment horizontal="center" vertical="center" wrapText="1"/>
    </xf>
    <xf numFmtId="0" fontId="30" fillId="0" borderId="2" xfId="0" applyFont="1" applyBorder="1" applyAlignment="1">
      <alignment horizontal="right"/>
    </xf>
    <xf numFmtId="49" fontId="30" fillId="0" borderId="0" xfId="0" applyNumberFormat="1" applyFont="1" applyAlignment="1">
      <alignment vertical="center"/>
    </xf>
    <xf numFmtId="0" fontId="30" fillId="0" borderId="0" xfId="0" applyFont="1"/>
    <xf numFmtId="0" fontId="30" fillId="0" borderId="0" xfId="0" applyFont="1" applyAlignment="1">
      <alignment horizontal="right"/>
    </xf>
    <xf numFmtId="0" fontId="35" fillId="0" borderId="2" xfId="0" applyFont="1" applyBorder="1" applyAlignment="1">
      <alignment vertical="center" wrapText="1"/>
    </xf>
    <xf numFmtId="0" fontId="28" fillId="11" borderId="3" xfId="0" applyFont="1" applyFill="1" applyBorder="1" applyAlignment="1">
      <alignment vertical="center"/>
    </xf>
    <xf numFmtId="49" fontId="28" fillId="0" borderId="2" xfId="0" applyNumberFormat="1" applyFont="1" applyBorder="1" applyAlignment="1">
      <alignment horizontal="center"/>
    </xf>
    <xf numFmtId="0" fontId="33" fillId="0" borderId="2" xfId="5" applyFont="1" applyBorder="1" applyAlignment="1">
      <alignment horizontal="center" vertical="center" wrapText="1"/>
    </xf>
    <xf numFmtId="0" fontId="33" fillId="0" borderId="2" xfId="5" applyFont="1" applyFill="1" applyBorder="1" applyAlignment="1">
      <alignment horizontal="center" vertical="center" wrapText="1"/>
    </xf>
    <xf numFmtId="0" fontId="29" fillId="0" borderId="2" xfId="5" applyFont="1" applyFill="1" applyBorder="1" applyAlignment="1">
      <alignment horizontal="left" vertical="center" wrapText="1"/>
    </xf>
    <xf numFmtId="0" fontId="29" fillId="0" borderId="2" xfId="0" applyFont="1" applyFill="1" applyBorder="1" applyAlignment="1">
      <alignment vertical="center" wrapText="1"/>
    </xf>
    <xf numFmtId="0" fontId="29" fillId="0" borderId="2" xfId="5" applyFont="1" applyBorder="1" applyAlignment="1">
      <alignment vertical="center" wrapText="1"/>
    </xf>
    <xf numFmtId="0" fontId="29" fillId="0" borderId="2" xfId="6" applyFont="1" applyBorder="1" applyAlignment="1">
      <alignment horizontal="left" vertical="center" wrapText="1"/>
    </xf>
    <xf numFmtId="49" fontId="30" fillId="0" borderId="0" xfId="0" applyNumberFormat="1" applyFont="1" applyAlignment="1">
      <alignment horizontal="center" vertical="center"/>
    </xf>
    <xf numFmtId="49" fontId="30" fillId="10" borderId="2" xfId="0" applyNumberFormat="1" applyFont="1" applyFill="1" applyBorder="1" applyAlignment="1">
      <alignment horizontal="center" vertical="center"/>
    </xf>
    <xf numFmtId="0" fontId="32" fillId="0" borderId="2" xfId="5" applyFont="1" applyFill="1" applyBorder="1" applyAlignment="1">
      <alignment horizontal="center" vertical="center" wrapText="1"/>
    </xf>
    <xf numFmtId="49" fontId="30" fillId="0" borderId="0" xfId="0" applyNumberFormat="1" applyFont="1"/>
    <xf numFmtId="0" fontId="29" fillId="0" borderId="2" xfId="0" applyFont="1" applyBorder="1" applyAlignment="1">
      <alignment horizontal="center" vertical="center" wrapText="1"/>
    </xf>
    <xf numFmtId="0" fontId="29" fillId="0" borderId="2" xfId="5" applyFont="1" applyBorder="1" applyAlignment="1">
      <alignment horizontal="center" vertical="center" wrapText="1"/>
    </xf>
    <xf numFmtId="49" fontId="28" fillId="10" borderId="2" xfId="0" applyNumberFormat="1" applyFont="1" applyFill="1" applyBorder="1" applyAlignment="1">
      <alignment horizontal="center" vertical="center"/>
    </xf>
    <xf numFmtId="0" fontId="36"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8" xfId="0" applyFont="1" applyFill="1" applyBorder="1" applyAlignment="1">
      <alignment horizontal="center" vertical="center" wrapText="1"/>
    </xf>
    <xf numFmtId="0" fontId="30" fillId="0" borderId="2" xfId="0" applyFont="1" applyBorder="1" applyAlignment="1">
      <alignment vertical="center" wrapText="1"/>
    </xf>
    <xf numFmtId="0" fontId="37" fillId="0" borderId="2" xfId="0" applyFont="1" applyBorder="1" applyAlignment="1">
      <alignment horizontal="center" vertical="center" wrapText="1"/>
    </xf>
    <xf numFmtId="0" fontId="30" fillId="0" borderId="2" xfId="0" applyFont="1" applyFill="1" applyBorder="1" applyAlignment="1">
      <alignment vertical="center" wrapText="1"/>
    </xf>
    <xf numFmtId="4" fontId="30" fillId="11" borderId="2" xfId="0" applyNumberFormat="1" applyFont="1" applyFill="1" applyBorder="1" applyAlignment="1">
      <alignment horizontal="right" vertical="center"/>
    </xf>
    <xf numFmtId="49" fontId="28" fillId="12" borderId="2"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49" fontId="29" fillId="0" borderId="2" xfId="0" applyNumberFormat="1" applyFont="1" applyBorder="1" applyAlignment="1">
      <alignment horizontal="center" vertical="center"/>
    </xf>
    <xf numFmtId="49" fontId="39" fillId="0" borderId="2" xfId="0" applyNumberFormat="1" applyFont="1" applyBorder="1" applyAlignment="1">
      <alignment vertical="center" wrapText="1"/>
    </xf>
    <xf numFmtId="0" fontId="29" fillId="0" borderId="2" xfId="0" applyFont="1" applyBorder="1" applyAlignment="1">
      <alignment horizontal="center" vertical="center"/>
    </xf>
    <xf numFmtId="4" fontId="29" fillId="0" borderId="2" xfId="0" applyNumberFormat="1" applyFont="1" applyBorder="1" applyAlignment="1">
      <alignment horizontal="right" vertical="center"/>
    </xf>
    <xf numFmtId="0" fontId="27" fillId="0" borderId="2" xfId="0" applyFont="1" applyFill="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40" fillId="0" borderId="2" xfId="0" applyFont="1" applyBorder="1" applyAlignment="1">
      <alignment horizontal="right" vertical="center" wrapText="1"/>
    </xf>
    <xf numFmtId="4" fontId="30" fillId="12" borderId="2" xfId="0" applyNumberFormat="1" applyFont="1" applyFill="1" applyBorder="1" applyAlignment="1">
      <alignment horizontal="right" vertical="center"/>
    </xf>
    <xf numFmtId="0" fontId="2" fillId="0" borderId="0" xfId="0" applyFont="1" applyAlignment="1">
      <alignment horizontal="justify" vertical="center" wrapText="1"/>
    </xf>
    <xf numFmtId="1" fontId="2" fillId="0" borderId="0" xfId="0" applyNumberFormat="1" applyFont="1" applyAlignment="1">
      <alignment vertical="center" wrapText="1"/>
    </xf>
    <xf numFmtId="4" fontId="2" fillId="0" borderId="0" xfId="0" applyNumberFormat="1" applyFont="1" applyAlignment="1">
      <alignment horizontal="right" vertical="center" wrapText="1"/>
    </xf>
    <xf numFmtId="0" fontId="2" fillId="0" borderId="2" xfId="0" applyFont="1" applyFill="1" applyBorder="1" applyAlignment="1">
      <alignment horizontal="right" vertical="center" wrapText="1"/>
    </xf>
    <xf numFmtId="0" fontId="2" fillId="0" borderId="0" xfId="0" applyFont="1" applyAlignment="1">
      <alignment horizontal="center" vertical="center" wrapText="1"/>
    </xf>
    <xf numFmtId="0" fontId="0" fillId="0" borderId="2" xfId="0" applyBorder="1" applyAlignment="1"/>
    <xf numFmtId="0" fontId="28" fillId="3" borderId="2" xfId="0" applyFont="1" applyFill="1" applyBorder="1" applyAlignment="1">
      <alignment horizontal="center" vertical="center"/>
    </xf>
    <xf numFmtId="49" fontId="28" fillId="3" borderId="2" xfId="0" applyNumberFormat="1" applyFont="1" applyFill="1" applyBorder="1" applyAlignment="1">
      <alignment horizontal="center" vertical="center"/>
    </xf>
    <xf numFmtId="49" fontId="43" fillId="3" borderId="2" xfId="0" applyNumberFormat="1" applyFont="1" applyFill="1" applyBorder="1" applyAlignment="1">
      <alignment horizontal="center" vertical="center"/>
    </xf>
    <xf numFmtId="3" fontId="32" fillId="0" borderId="2" xfId="5" applyNumberFormat="1" applyFont="1" applyBorder="1" applyAlignment="1">
      <alignment horizontal="center" vertical="center" wrapText="1"/>
    </xf>
    <xf numFmtId="3" fontId="32" fillId="0" borderId="2" xfId="0" applyNumberFormat="1" applyFont="1" applyBorder="1" applyAlignment="1">
      <alignment horizontal="center" vertical="center" wrapText="1"/>
    </xf>
    <xf numFmtId="0" fontId="0" fillId="0" borderId="2" xfId="0" applyBorder="1" applyAlignment="1">
      <alignment horizontal="center"/>
    </xf>
    <xf numFmtId="49" fontId="46" fillId="0" borderId="2" xfId="0" applyNumberFormat="1" applyFont="1" applyBorder="1" applyAlignment="1">
      <alignment horizontal="left" vertical="center" wrapText="1"/>
    </xf>
    <xf numFmtId="4" fontId="35" fillId="0" borderId="2" xfId="0" applyNumberFormat="1" applyFont="1" applyBorder="1" applyAlignment="1">
      <alignment horizontal="right" vertical="center" wrapText="1"/>
    </xf>
    <xf numFmtId="49" fontId="28" fillId="3" borderId="3" xfId="0" applyNumberFormat="1" applyFont="1" applyFill="1" applyBorder="1" applyAlignment="1">
      <alignment horizontal="right" vertical="center"/>
    </xf>
    <xf numFmtId="49" fontId="28" fillId="3" borderId="4" xfId="0" applyNumberFormat="1" applyFont="1" applyFill="1" applyBorder="1" applyAlignment="1">
      <alignment horizontal="right" vertical="center"/>
    </xf>
    <xf numFmtId="49" fontId="28" fillId="3" borderId="5" xfId="0" applyNumberFormat="1" applyFont="1" applyFill="1" applyBorder="1" applyAlignment="1">
      <alignment horizontal="right" vertical="center"/>
    </xf>
    <xf numFmtId="0" fontId="28" fillId="14"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35" fillId="0" borderId="2" xfId="5" applyFont="1" applyBorder="1" applyAlignment="1">
      <alignment horizontal="left" vertical="center" wrapText="1"/>
    </xf>
    <xf numFmtId="0" fontId="21" fillId="0" borderId="2" xfId="0" applyFont="1" applyBorder="1" applyAlignment="1">
      <alignment horizontal="justify" wrapText="1"/>
    </xf>
    <xf numFmtId="1" fontId="21" fillId="0" borderId="2" xfId="0" applyNumberFormat="1" applyFont="1" applyBorder="1" applyAlignment="1">
      <alignment horizontal="right" wrapText="1"/>
    </xf>
    <xf numFmtId="1" fontId="2" fillId="0" borderId="2" xfId="0" applyNumberFormat="1" applyFont="1" applyBorder="1" applyAlignment="1">
      <alignment horizontal="right" vertical="center" wrapText="1"/>
    </xf>
    <xf numFmtId="0" fontId="21" fillId="0" borderId="2" xfId="0" applyFont="1" applyBorder="1" applyAlignment="1">
      <alignment horizontal="justify" wrapText="1"/>
    </xf>
    <xf numFmtId="0" fontId="11" fillId="7" borderId="2" xfId="0" applyFont="1" applyFill="1" applyBorder="1" applyAlignment="1">
      <alignment horizontal="center" vertical="center" wrapText="1"/>
    </xf>
    <xf numFmtId="49" fontId="27" fillId="0" borderId="2" xfId="0" applyNumberFormat="1" applyFont="1" applyFill="1" applyBorder="1" applyAlignment="1">
      <alignment vertical="center" wrapText="1"/>
    </xf>
    <xf numFmtId="49" fontId="38" fillId="0" borderId="2" xfId="0" applyNumberFormat="1" applyFont="1" applyFill="1" applyBorder="1" applyAlignment="1">
      <alignment vertical="center" wrapText="1"/>
    </xf>
    <xf numFmtId="0" fontId="0" fillId="0" borderId="4" xfId="0" applyBorder="1" applyAlignment="1">
      <alignment vertical="center" wrapText="1"/>
    </xf>
    <xf numFmtId="0" fontId="47" fillId="0" borderId="0" xfId="0" applyFont="1" applyAlignment="1">
      <alignment horizontal="center" vertical="center" wrapText="1"/>
    </xf>
    <xf numFmtId="49" fontId="46" fillId="0" borderId="3" xfId="0" applyNumberFormat="1" applyFont="1" applyBorder="1" applyAlignment="1">
      <alignment horizontal="left" vertical="center" wrapText="1"/>
    </xf>
    <xf numFmtId="0" fontId="46" fillId="0" borderId="4" xfId="0" applyFont="1" applyBorder="1" applyAlignment="1">
      <alignment horizontal="justify" vertical="center" wrapText="1"/>
    </xf>
    <xf numFmtId="0" fontId="44" fillId="0" borderId="5" xfId="0" applyFont="1" applyBorder="1" applyAlignment="1">
      <alignment horizontal="right"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2" fillId="8" borderId="2" xfId="0" applyFont="1" applyFill="1" applyBorder="1" applyAlignment="1">
      <alignment vertical="center" wrapText="1"/>
    </xf>
    <xf numFmtId="0" fontId="2" fillId="7" borderId="2" xfId="0" applyFont="1" applyFill="1" applyBorder="1" applyAlignment="1">
      <alignment vertical="center" wrapText="1"/>
    </xf>
    <xf numFmtId="0" fontId="2" fillId="5" borderId="2" xfId="0" applyFont="1" applyFill="1" applyBorder="1" applyAlignment="1">
      <alignment vertical="center" wrapText="1"/>
    </xf>
    <xf numFmtId="0" fontId="2" fillId="15" borderId="2" xfId="0" applyFont="1" applyFill="1" applyBorder="1" applyAlignment="1">
      <alignment vertical="center" wrapText="1"/>
    </xf>
    <xf numFmtId="0" fontId="2" fillId="9" borderId="2" xfId="0" applyFont="1" applyFill="1" applyBorder="1" applyAlignment="1">
      <alignment vertical="center" wrapText="1"/>
    </xf>
    <xf numFmtId="0" fontId="2" fillId="4" borderId="2" xfId="0" applyFont="1" applyFill="1" applyBorder="1" applyAlignment="1">
      <alignment vertical="center" wrapText="1"/>
    </xf>
    <xf numFmtId="0" fontId="2" fillId="15" borderId="0" xfId="0" applyFont="1" applyFill="1" applyAlignment="1">
      <alignment vertical="center" wrapText="1"/>
    </xf>
    <xf numFmtId="0" fontId="11" fillId="8" borderId="2" xfId="0" applyFont="1" applyFill="1" applyBorder="1" applyAlignment="1">
      <alignment horizontal="left" wrapText="1"/>
    </xf>
    <xf numFmtId="0" fontId="2" fillId="8" borderId="0" xfId="0" applyFont="1" applyFill="1" applyAlignment="1">
      <alignment vertical="center" wrapText="1"/>
    </xf>
    <xf numFmtId="0" fontId="2" fillId="0" borderId="7" xfId="0" applyFont="1" applyBorder="1" applyAlignment="1">
      <alignment vertical="center" wrapText="1"/>
    </xf>
    <xf numFmtId="1" fontId="2" fillId="0" borderId="7" xfId="0" applyNumberFormat="1" applyFont="1" applyBorder="1" applyAlignment="1">
      <alignment vertical="center" wrapText="1"/>
    </xf>
    <xf numFmtId="4" fontId="2" fillId="0" borderId="7" xfId="0" applyNumberFormat="1" applyFont="1" applyBorder="1" applyAlignment="1">
      <alignment vertical="center" wrapText="1"/>
    </xf>
    <xf numFmtId="4" fontId="2" fillId="0" borderId="7" xfId="0" applyNumberFormat="1" applyFont="1" applyBorder="1" applyAlignment="1">
      <alignment horizontal="right" vertical="center" wrapText="1"/>
    </xf>
    <xf numFmtId="0" fontId="2" fillId="9" borderId="0" xfId="0" applyFont="1" applyFill="1" applyAlignment="1">
      <alignment vertical="center" wrapText="1"/>
    </xf>
    <xf numFmtId="4" fontId="2" fillId="3" borderId="7"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29" fillId="0" borderId="7" xfId="5" applyFont="1" applyBorder="1" applyAlignment="1">
      <alignment horizontal="left" vertical="center" wrapText="1"/>
    </xf>
    <xf numFmtId="0" fontId="29" fillId="0" borderId="1" xfId="5" applyFont="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right" vertical="center"/>
    </xf>
    <xf numFmtId="0" fontId="29" fillId="0" borderId="7" xfId="0" applyFont="1" applyBorder="1" applyAlignment="1">
      <alignment vertical="center" wrapText="1"/>
    </xf>
    <xf numFmtId="0" fontId="29" fillId="0" borderId="7" xfId="5" applyFont="1" applyBorder="1" applyAlignment="1">
      <alignment horizontal="center" vertical="center" wrapText="1"/>
    </xf>
    <xf numFmtId="0" fontId="30" fillId="0" borderId="7" xfId="0" applyFont="1" applyBorder="1" applyAlignment="1">
      <alignment horizontal="center" vertical="center"/>
    </xf>
    <xf numFmtId="0" fontId="34" fillId="0" borderId="7" xfId="0" applyFont="1" applyBorder="1" applyAlignment="1">
      <alignment horizontal="center" vertical="center" wrapText="1"/>
    </xf>
    <xf numFmtId="0" fontId="30" fillId="0" borderId="7" xfId="0" applyFont="1" applyBorder="1" applyAlignment="1">
      <alignment horizontal="right"/>
    </xf>
    <xf numFmtId="4" fontId="30" fillId="0" borderId="7" xfId="0" applyNumberFormat="1" applyFont="1" applyBorder="1" applyAlignment="1">
      <alignment horizontal="right" vertical="center"/>
    </xf>
    <xf numFmtId="0" fontId="35" fillId="0" borderId="7" xfId="0" applyFont="1" applyBorder="1" applyAlignment="1">
      <alignment vertical="center" wrapText="1"/>
    </xf>
    <xf numFmtId="0" fontId="32" fillId="0"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30" fillId="0" borderId="12" xfId="0" applyFont="1" applyBorder="1" applyAlignment="1"/>
    <xf numFmtId="0" fontId="30" fillId="0" borderId="12" xfId="0" applyFont="1" applyBorder="1" applyAlignment="1">
      <alignment horizontal="right"/>
    </xf>
    <xf numFmtId="4" fontId="30" fillId="15" borderId="3" xfId="0" applyNumberFormat="1" applyFont="1" applyFill="1" applyBorder="1" applyAlignment="1">
      <alignment horizontal="right"/>
    </xf>
    <xf numFmtId="0" fontId="29" fillId="0" borderId="7" xfId="0" applyFont="1" applyBorder="1" applyAlignment="1">
      <alignment horizontal="center" vertical="center" wrapText="1"/>
    </xf>
    <xf numFmtId="0" fontId="35" fillId="0" borderId="7" xfId="5" applyFont="1" applyBorder="1" applyAlignment="1">
      <alignment horizontal="center" vertical="center" wrapText="1"/>
    </xf>
    <xf numFmtId="0" fontId="2" fillId="11" borderId="0" xfId="0" applyFont="1" applyFill="1" applyAlignment="1">
      <alignment vertical="center" wrapText="1"/>
    </xf>
    <xf numFmtId="0" fontId="2" fillId="11" borderId="2" xfId="0" applyFont="1" applyFill="1" applyBorder="1" applyAlignment="1">
      <alignment vertical="center" wrapText="1"/>
    </xf>
    <xf numFmtId="0" fontId="35" fillId="0" borderId="7" xfId="0" applyFont="1" applyFill="1" applyBorder="1" applyAlignment="1">
      <alignment horizontal="center" vertical="center" wrapText="1"/>
    </xf>
    <xf numFmtId="0" fontId="29" fillId="0" borderId="7" xfId="0" applyFont="1" applyFill="1" applyBorder="1" applyAlignment="1">
      <alignment vertical="center" wrapText="1"/>
    </xf>
    <xf numFmtId="0" fontId="33" fillId="0" borderId="7" xfId="0" applyFont="1" applyFill="1" applyBorder="1" applyAlignment="1">
      <alignment horizontal="center" vertical="center" wrapText="1"/>
    </xf>
    <xf numFmtId="49" fontId="27" fillId="0" borderId="7" xfId="0" applyNumberFormat="1" applyFont="1" applyBorder="1" applyAlignment="1">
      <alignment vertical="center" wrapText="1"/>
    </xf>
    <xf numFmtId="0" fontId="0" fillId="0" borderId="6" xfId="0" applyBorder="1" applyAlignment="1"/>
    <xf numFmtId="0" fontId="30" fillId="0" borderId="6" xfId="0" applyFont="1" applyBorder="1" applyAlignment="1">
      <alignment horizontal="right"/>
    </xf>
    <xf numFmtId="0" fontId="35" fillId="0" borderId="7" xfId="5" applyFont="1" applyBorder="1" applyAlignment="1">
      <alignment horizontal="left" vertical="center" wrapText="1"/>
    </xf>
    <xf numFmtId="0" fontId="0" fillId="0" borderId="7" xfId="0" applyBorder="1" applyAlignment="1">
      <alignment horizontal="center"/>
    </xf>
    <xf numFmtId="0" fontId="0" fillId="0" borderId="7" xfId="0" applyBorder="1" applyAlignment="1"/>
    <xf numFmtId="49" fontId="30" fillId="0" borderId="3" xfId="0" applyNumberFormat="1" applyFont="1" applyBorder="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28" fillId="0" borderId="4" xfId="0" applyFont="1" applyFill="1" applyBorder="1" applyAlignment="1">
      <alignment horizontal="left"/>
    </xf>
    <xf numFmtId="0" fontId="28" fillId="0" borderId="12" xfId="0" applyFont="1" applyFill="1" applyBorder="1" applyAlignment="1">
      <alignment horizontal="left"/>
    </xf>
    <xf numFmtId="0" fontId="28" fillId="0" borderId="12" xfId="0" applyFont="1" applyFill="1" applyBorder="1" applyAlignment="1">
      <alignment horizontal="center"/>
    </xf>
    <xf numFmtId="4" fontId="30" fillId="0" borderId="2" xfId="0" applyNumberFormat="1" applyFont="1" applyFill="1" applyBorder="1" applyAlignment="1">
      <alignment horizontal="right"/>
    </xf>
    <xf numFmtId="4" fontId="30" fillId="0" borderId="0" xfId="0" applyNumberFormat="1" applyFont="1" applyFill="1" applyBorder="1" applyAlignment="1">
      <alignment horizontal="right"/>
    </xf>
    <xf numFmtId="0" fontId="29" fillId="0" borderId="4" xfId="5" applyFont="1" applyBorder="1" applyAlignment="1">
      <alignment horizontal="center" vertical="center" wrapText="1"/>
    </xf>
    <xf numFmtId="0" fontId="34" fillId="0" borderId="4" xfId="0" applyFont="1" applyBorder="1" applyAlignment="1">
      <alignment horizontal="center" vertical="center" wrapText="1"/>
    </xf>
    <xf numFmtId="4" fontId="30" fillId="0" borderId="4" xfId="0" applyNumberFormat="1" applyFont="1" applyBorder="1" applyAlignment="1">
      <alignment horizontal="right" vertical="center"/>
    </xf>
    <xf numFmtId="0" fontId="30" fillId="0" borderId="2" xfId="0" applyFont="1" applyFill="1" applyBorder="1" applyAlignment="1">
      <alignment horizontal="center"/>
    </xf>
    <xf numFmtId="0" fontId="2" fillId="11" borderId="2" xfId="0" applyFont="1" applyFill="1" applyBorder="1" applyAlignment="1">
      <alignment horizontal="center" vertical="center" wrapText="1"/>
    </xf>
    <xf numFmtId="0" fontId="28" fillId="3" borderId="4" xfId="0" applyFont="1" applyFill="1" applyBorder="1" applyAlignment="1">
      <alignment horizontal="left"/>
    </xf>
    <xf numFmtId="4" fontId="28" fillId="0" borderId="2" xfId="0" applyNumberFormat="1" applyFont="1" applyFill="1" applyBorder="1" applyAlignment="1">
      <alignment horizontal="right" vertical="center"/>
    </xf>
    <xf numFmtId="0" fontId="28" fillId="0" borderId="2" xfId="0" applyFont="1" applyFill="1" applyBorder="1" applyAlignment="1">
      <alignment horizontal="left"/>
    </xf>
    <xf numFmtId="0" fontId="48" fillId="11" borderId="2" xfId="0" applyFont="1" applyFill="1" applyBorder="1" applyAlignment="1">
      <alignment horizontal="left"/>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4" fontId="30" fillId="0" borderId="2" xfId="0" applyNumberFormat="1" applyFont="1" applyFill="1" applyBorder="1" applyAlignment="1">
      <alignment horizontal="right" vertical="center"/>
    </xf>
    <xf numFmtId="0" fontId="28" fillId="0" borderId="4" xfId="0" applyFont="1" applyFill="1" applyBorder="1" applyAlignment="1">
      <alignment vertical="center"/>
    </xf>
    <xf numFmtId="0" fontId="28" fillId="0" borderId="2" xfId="0" applyFont="1" applyFill="1" applyBorder="1" applyAlignment="1">
      <alignment vertical="center"/>
    </xf>
    <xf numFmtId="0" fontId="30" fillId="0" borderId="4" xfId="0" applyFont="1" applyFill="1" applyBorder="1" applyAlignment="1">
      <alignment horizontal="center" vertical="center"/>
    </xf>
    <xf numFmtId="0" fontId="35" fillId="0" borderId="2" xfId="0" applyFont="1" applyFill="1" applyBorder="1" applyAlignment="1">
      <alignment horizontal="center" vertical="center" wrapText="1"/>
    </xf>
    <xf numFmtId="0" fontId="46" fillId="11" borderId="3" xfId="0" applyFont="1" applyFill="1" applyBorder="1" applyAlignment="1">
      <alignment horizontal="left"/>
    </xf>
    <xf numFmtId="0" fontId="29" fillId="0" borderId="2" xfId="0" applyFont="1" applyFill="1" applyBorder="1" applyAlignment="1">
      <alignment horizontal="center"/>
    </xf>
    <xf numFmtId="0" fontId="50" fillId="11" borderId="4" xfId="0" applyFont="1" applyFill="1" applyBorder="1" applyAlignment="1">
      <alignment vertical="center" wrapText="1"/>
    </xf>
    <xf numFmtId="0" fontId="46" fillId="3" borderId="4" xfId="0" applyFont="1" applyFill="1" applyBorder="1" applyAlignment="1">
      <alignment horizontal="left"/>
    </xf>
    <xf numFmtId="0" fontId="46" fillId="3" borderId="3" xfId="0" applyFont="1" applyFill="1" applyBorder="1" applyAlignment="1">
      <alignment horizontal="left"/>
    </xf>
    <xf numFmtId="0" fontId="29" fillId="3" borderId="2" xfId="0" applyFont="1" applyFill="1" applyBorder="1" applyAlignment="1">
      <alignment horizontal="center"/>
    </xf>
    <xf numFmtId="0" fontId="46" fillId="0" borderId="3" xfId="0" applyFont="1" applyFill="1" applyBorder="1" applyAlignment="1">
      <alignment horizontal="left"/>
    </xf>
    <xf numFmtId="0" fontId="46" fillId="11" borderId="2" xfId="0" applyFont="1" applyFill="1" applyBorder="1" applyAlignment="1">
      <alignment horizontal="left"/>
    </xf>
    <xf numFmtId="0" fontId="46" fillId="11" borderId="3" xfId="0" applyFont="1" applyFill="1" applyBorder="1" applyAlignment="1">
      <alignment horizontal="left" vertical="center"/>
    </xf>
    <xf numFmtId="0" fontId="46" fillId="11" borderId="0" xfId="0" applyFont="1" applyFill="1" applyBorder="1" applyAlignment="1">
      <alignment horizontal="left" vertical="center"/>
    </xf>
    <xf numFmtId="0" fontId="29" fillId="0" borderId="2" xfId="0" applyFont="1" applyFill="1" applyBorder="1" applyAlignment="1">
      <alignment horizontal="center" vertical="center"/>
    </xf>
    <xf numFmtId="0" fontId="46" fillId="11" borderId="3" xfId="0" applyFont="1" applyFill="1" applyBorder="1" applyAlignment="1">
      <alignment vertical="center"/>
    </xf>
    <xf numFmtId="0" fontId="29" fillId="0" borderId="4" xfId="0" applyFont="1" applyFill="1" applyBorder="1" applyAlignment="1">
      <alignment horizontal="center" vertical="center"/>
    </xf>
    <xf numFmtId="0" fontId="35" fillId="11" borderId="4" xfId="0" applyFont="1" applyFill="1" applyBorder="1" applyAlignment="1">
      <alignment vertical="center" wrapText="1"/>
    </xf>
    <xf numFmtId="0" fontId="29" fillId="0" borderId="5" xfId="0" applyFont="1" applyFill="1" applyBorder="1" applyAlignment="1">
      <alignment horizontal="center" vertical="center"/>
    </xf>
    <xf numFmtId="49" fontId="2" fillId="0" borderId="2" xfId="0" applyNumberFormat="1"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2" fontId="18" fillId="7" borderId="3" xfId="0" applyNumberFormat="1" applyFont="1" applyFill="1" applyBorder="1" applyAlignment="1">
      <alignment horizontal="right" vertical="center"/>
    </xf>
    <xf numFmtId="2" fontId="18" fillId="7" borderId="4" xfId="0" applyNumberFormat="1" applyFont="1" applyFill="1" applyBorder="1" applyAlignment="1">
      <alignment horizontal="right" vertical="center"/>
    </xf>
    <xf numFmtId="2" fontId="18" fillId="7" borderId="5" xfId="0" applyNumberFormat="1" applyFont="1" applyFill="1" applyBorder="1" applyAlignment="1">
      <alignment horizontal="right" vertical="center"/>
    </xf>
    <xf numFmtId="2" fontId="18" fillId="7" borderId="3" xfId="0" applyNumberFormat="1" applyFont="1" applyFill="1" applyBorder="1" applyAlignment="1">
      <alignment horizontal="right" vertical="top"/>
    </xf>
    <xf numFmtId="2" fontId="18" fillId="7" borderId="4" xfId="0" applyNumberFormat="1" applyFont="1" applyFill="1" applyBorder="1" applyAlignment="1">
      <alignment horizontal="right" vertical="top"/>
    </xf>
    <xf numFmtId="2" fontId="18" fillId="7" borderId="5" xfId="0" applyNumberFormat="1" applyFont="1" applyFill="1" applyBorder="1" applyAlignment="1">
      <alignment horizontal="right" vertical="top"/>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7" borderId="2" xfId="0" applyFont="1" applyFill="1" applyBorder="1" applyAlignment="1">
      <alignment horizontal="center" wrapText="1"/>
    </xf>
    <xf numFmtId="0" fontId="6" fillId="6" borderId="3" xfId="0" applyFont="1" applyFill="1" applyBorder="1" applyAlignment="1">
      <alignment horizontal="right" vertical="center"/>
    </xf>
    <xf numFmtId="0" fontId="6" fillId="6" borderId="4" xfId="0" applyFont="1" applyFill="1" applyBorder="1" applyAlignment="1">
      <alignment horizontal="right" vertical="center"/>
    </xf>
    <xf numFmtId="0" fontId="6" fillId="6" borderId="5" xfId="0" applyFont="1" applyFill="1" applyBorder="1" applyAlignment="1">
      <alignment horizontal="right" vertical="center"/>
    </xf>
    <xf numFmtId="0" fontId="7" fillId="4" borderId="3"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7" fillId="5" borderId="2" xfId="0" applyFont="1" applyFill="1" applyBorder="1" applyAlignment="1">
      <alignment horizontal="center" wrapText="1"/>
    </xf>
    <xf numFmtId="0" fontId="3"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49" fontId="8" fillId="3" borderId="6"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4" fontId="15" fillId="0" borderId="6" xfId="0" applyNumberFormat="1" applyFont="1" applyFill="1" applyBorder="1" applyAlignment="1">
      <alignment vertical="justify"/>
    </xf>
    <xf numFmtId="0" fontId="0" fillId="0" borderId="7" xfId="0" applyBorder="1" applyAlignment="1">
      <alignment vertical="justify"/>
    </xf>
    <xf numFmtId="0" fontId="15" fillId="0" borderId="6" xfId="0" applyFont="1" applyFill="1" applyBorder="1" applyAlignment="1">
      <alignment horizontal="center"/>
    </xf>
    <xf numFmtId="0" fontId="15" fillId="0" borderId="7" xfId="0" applyFont="1" applyFill="1" applyBorder="1" applyAlignment="1">
      <alignment horizontal="center"/>
    </xf>
    <xf numFmtId="2" fontId="15" fillId="0" borderId="6" xfId="0" applyNumberFormat="1" applyFont="1" applyFill="1" applyBorder="1" applyAlignment="1">
      <alignment horizontal="center"/>
    </xf>
    <xf numFmtId="2" fontId="15" fillId="0" borderId="7" xfId="0" applyNumberFormat="1" applyFont="1" applyFill="1" applyBorder="1" applyAlignment="1">
      <alignment horizontal="center"/>
    </xf>
    <xf numFmtId="0" fontId="11" fillId="3" borderId="8" xfId="0" applyFont="1" applyFill="1" applyBorder="1" applyAlignment="1">
      <alignment horizontal="center" wrapText="1"/>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21" fillId="0" borderId="2" xfId="0" applyFont="1" applyBorder="1" applyAlignment="1">
      <alignment horizontal="justify" wrapText="1"/>
    </xf>
    <xf numFmtId="0" fontId="0" fillId="0" borderId="2" xfId="0" applyBorder="1" applyAlignment="1">
      <alignment wrapText="1"/>
    </xf>
    <xf numFmtId="0" fontId="11" fillId="8" borderId="3" xfId="0" applyFont="1" applyFill="1" applyBorder="1" applyAlignment="1">
      <alignment horizontal="center" wrapText="1"/>
    </xf>
    <xf numFmtId="0" fontId="11" fillId="8" borderId="4" xfId="0" applyFont="1" applyFill="1" applyBorder="1" applyAlignment="1">
      <alignment horizontal="center" wrapText="1"/>
    </xf>
    <xf numFmtId="0" fontId="0" fillId="0" borderId="5" xfId="0" applyBorder="1" applyAlignment="1">
      <alignment horizontal="center" wrapText="1"/>
    </xf>
    <xf numFmtId="0" fontId="24" fillId="3" borderId="2" xfId="0"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0" fontId="11" fillId="7" borderId="2" xfId="0" applyFont="1" applyFill="1" applyBorder="1" applyAlignment="1">
      <alignment horizontal="center" vertical="center" wrapText="1"/>
    </xf>
    <xf numFmtId="2" fontId="18" fillId="7" borderId="3" xfId="0" applyNumberFormat="1" applyFont="1" applyFill="1" applyBorder="1" applyAlignment="1">
      <alignment horizontal="left" vertical="center"/>
    </xf>
    <xf numFmtId="2" fontId="18" fillId="7" borderId="4" xfId="0" applyNumberFormat="1" applyFont="1" applyFill="1" applyBorder="1" applyAlignment="1">
      <alignment horizontal="left" vertical="center"/>
    </xf>
    <xf numFmtId="2" fontId="18" fillId="7" borderId="5" xfId="0" applyNumberFormat="1" applyFont="1" applyFill="1" applyBorder="1" applyAlignment="1">
      <alignment horizontal="left" vertical="center"/>
    </xf>
    <xf numFmtId="0" fontId="5" fillId="9" borderId="2" xfId="0" applyFont="1" applyFill="1" applyBorder="1" applyAlignment="1">
      <alignment horizontal="right" vertical="center" wrapText="1"/>
    </xf>
    <xf numFmtId="49" fontId="5" fillId="3" borderId="2"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5" fillId="9" borderId="7"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9" borderId="3" xfId="0" applyFont="1" applyFill="1" applyBorder="1" applyAlignment="1">
      <alignment horizontal="right" vertical="center" wrapText="1"/>
    </xf>
    <xf numFmtId="0" fontId="5" fillId="9" borderId="4" xfId="0" applyFont="1" applyFill="1" applyBorder="1" applyAlignment="1">
      <alignment horizontal="right" vertical="center" wrapText="1"/>
    </xf>
    <xf numFmtId="0" fontId="5" fillId="9" borderId="5" xfId="0" applyFont="1" applyFill="1" applyBorder="1" applyAlignment="1">
      <alignment horizontal="right" vertical="center" wrapText="1"/>
    </xf>
    <xf numFmtId="0" fontId="5" fillId="3" borderId="2"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8" fillId="11" borderId="3" xfId="0" applyFont="1" applyFill="1" applyBorder="1" applyAlignment="1">
      <alignment horizontal="left"/>
    </xf>
    <xf numFmtId="0" fontId="28" fillId="11" borderId="4" xfId="0" applyFont="1" applyFill="1" applyBorder="1" applyAlignment="1">
      <alignment horizontal="left"/>
    </xf>
    <xf numFmtId="0" fontId="30" fillId="0" borderId="3" xfId="0" applyFont="1" applyBorder="1" applyAlignment="1">
      <alignment horizontal="center"/>
    </xf>
    <xf numFmtId="0" fontId="30" fillId="0" borderId="12" xfId="0" applyFont="1" applyBorder="1" applyAlignment="1">
      <alignment horizontal="center"/>
    </xf>
    <xf numFmtId="0" fontId="5" fillId="3" borderId="3" xfId="0"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28" fillId="1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8" fillId="0" borderId="3" xfId="0" applyFont="1" applyFill="1" applyBorder="1" applyAlignment="1">
      <alignment horizontal="left"/>
    </xf>
    <xf numFmtId="0" fontId="28" fillId="0" borderId="4" xfId="0" applyFont="1" applyFill="1" applyBorder="1" applyAlignment="1">
      <alignment horizontal="left"/>
    </xf>
    <xf numFmtId="0" fontId="28" fillId="9" borderId="2" xfId="0" applyFont="1" applyFill="1" applyBorder="1" applyAlignment="1">
      <alignment horizontal="center" vertical="center"/>
    </xf>
    <xf numFmtId="0" fontId="28" fillId="10" borderId="3"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28" fillId="0" borderId="3" xfId="0" applyFont="1" applyFill="1" applyBorder="1" applyAlignment="1">
      <alignment horizontal="center"/>
    </xf>
    <xf numFmtId="0" fontId="28" fillId="0" borderId="5" xfId="0" applyFont="1" applyFill="1" applyBorder="1" applyAlignment="1">
      <alignment horizontal="center"/>
    </xf>
    <xf numFmtId="0" fontId="28" fillId="11" borderId="4"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8" fillId="10" borderId="2" xfId="0" applyFont="1" applyFill="1" applyBorder="1" applyAlignment="1">
      <alignment horizontal="center"/>
    </xf>
    <xf numFmtId="0" fontId="30" fillId="10" borderId="2" xfId="0" applyFont="1" applyFill="1" applyBorder="1" applyAlignment="1">
      <alignment horizontal="center" vertical="center"/>
    </xf>
    <xf numFmtId="0" fontId="28" fillId="11" borderId="3" xfId="0" applyFont="1" applyFill="1" applyBorder="1" applyAlignment="1">
      <alignment horizontal="left" vertical="center"/>
    </xf>
    <xf numFmtId="0" fontId="28" fillId="11" borderId="4" xfId="0" applyFont="1" applyFill="1" applyBorder="1" applyAlignment="1">
      <alignment horizontal="left" vertical="center"/>
    </xf>
    <xf numFmtId="0" fontId="30" fillId="12" borderId="2" xfId="0" applyFont="1" applyFill="1" applyBorder="1" applyAlignment="1">
      <alignment horizontal="center" vertical="center"/>
    </xf>
    <xf numFmtId="0" fontId="28" fillId="12" borderId="2" xfId="0" applyFont="1" applyFill="1" applyBorder="1" applyAlignment="1">
      <alignment horizontal="center" vertical="center"/>
    </xf>
    <xf numFmtId="49" fontId="28" fillId="0" borderId="3" xfId="0" applyNumberFormat="1" applyFont="1" applyFill="1" applyBorder="1" applyAlignment="1">
      <alignment horizontal="left" vertical="center"/>
    </xf>
    <xf numFmtId="0" fontId="0" fillId="0" borderId="4" xfId="0" applyBorder="1" applyAlignment="1"/>
    <xf numFmtId="0" fontId="0" fillId="0" borderId="5" xfId="0" applyBorder="1" applyAlignment="1"/>
    <xf numFmtId="49" fontId="30" fillId="0" borderId="3" xfId="0" applyNumberFormat="1" applyFont="1" applyBorder="1" applyAlignment="1">
      <alignment horizontal="center" vertical="center"/>
    </xf>
    <xf numFmtId="0" fontId="0" fillId="0" borderId="12" xfId="0" applyBorder="1" applyAlignment="1"/>
    <xf numFmtId="0" fontId="0" fillId="0" borderId="14" xfId="0" applyBorder="1" applyAlignment="1"/>
    <xf numFmtId="0" fontId="2" fillId="0" borderId="0" xfId="0" applyFont="1" applyAlignment="1">
      <alignment horizontal="left" vertical="center" wrapText="1"/>
    </xf>
    <xf numFmtId="0" fontId="44" fillId="0" borderId="0" xfId="0" applyFont="1" applyBorder="1" applyAlignment="1"/>
    <xf numFmtId="0" fontId="46" fillId="0" borderId="3" xfId="0" applyFont="1" applyBorder="1" applyAlignment="1">
      <alignment horizontal="justify" vertical="center" wrapText="1"/>
    </xf>
    <xf numFmtId="49" fontId="45" fillId="13" borderId="3" xfId="0" applyNumberFormat="1" applyFont="1" applyFill="1" applyBorder="1" applyAlignment="1">
      <alignment horizontal="center" vertical="center" wrapText="1"/>
    </xf>
    <xf numFmtId="49" fontId="45" fillId="13" borderId="4" xfId="0" applyNumberFormat="1" applyFont="1" applyFill="1" applyBorder="1" applyAlignment="1">
      <alignment horizontal="center" vertical="center" wrapText="1"/>
    </xf>
    <xf numFmtId="49" fontId="45" fillId="13" borderId="5" xfId="0" applyNumberFormat="1" applyFont="1" applyFill="1" applyBorder="1" applyAlignment="1">
      <alignment horizontal="center" vertical="center" wrapText="1"/>
    </xf>
    <xf numFmtId="49" fontId="46" fillId="0" borderId="3" xfId="0" applyNumberFormat="1" applyFont="1" applyBorder="1" applyAlignment="1">
      <alignment horizontal="right" vertical="center" wrapText="1"/>
    </xf>
    <xf numFmtId="49" fontId="46" fillId="0" borderId="4" xfId="0" applyNumberFormat="1" applyFont="1" applyBorder="1" applyAlignment="1">
      <alignment horizontal="right" vertical="center" wrapText="1"/>
    </xf>
    <xf numFmtId="49" fontId="46" fillId="0" borderId="5" xfId="0" applyNumberFormat="1" applyFont="1" applyBorder="1" applyAlignment="1">
      <alignment horizontal="right" vertical="center" wrapText="1"/>
    </xf>
    <xf numFmtId="49" fontId="28" fillId="13" borderId="3" xfId="0" applyNumberFormat="1" applyFont="1" applyFill="1" applyBorder="1" applyAlignment="1">
      <alignment horizontal="right" vertical="center"/>
    </xf>
    <xf numFmtId="49" fontId="28" fillId="13" borderId="4" xfId="0" applyNumberFormat="1" applyFont="1" applyFill="1" applyBorder="1" applyAlignment="1">
      <alignment horizontal="right" vertical="center"/>
    </xf>
    <xf numFmtId="49" fontId="28" fillId="13" borderId="5" xfId="0" applyNumberFormat="1" applyFont="1" applyFill="1" applyBorder="1" applyAlignment="1">
      <alignment horizontal="right" vertical="center"/>
    </xf>
    <xf numFmtId="0" fontId="44" fillId="13" borderId="2" xfId="0" applyFont="1" applyFill="1" applyBorder="1" applyAlignment="1">
      <alignment horizontal="center"/>
    </xf>
    <xf numFmtId="4" fontId="46" fillId="13" borderId="13" xfId="0" applyNumberFormat="1" applyFont="1" applyFill="1" applyBorder="1" applyAlignment="1">
      <alignment horizontal="center" vertical="center" wrapText="1"/>
    </xf>
    <xf numFmtId="4" fontId="46" fillId="13" borderId="0" xfId="0" applyNumberFormat="1" applyFont="1" applyFill="1" applyBorder="1" applyAlignment="1">
      <alignment horizontal="center" vertical="center" wrapText="1"/>
    </xf>
    <xf numFmtId="4" fontId="46" fillId="13" borderId="15" xfId="0" applyNumberFormat="1" applyFont="1" applyFill="1" applyBorder="1" applyAlignment="1">
      <alignment horizontal="center" vertical="center" wrapText="1"/>
    </xf>
    <xf numFmtId="0" fontId="2" fillId="0" borderId="2" xfId="0" applyFont="1" applyBorder="1" applyAlignment="1">
      <alignment horizontal="center" vertical="center" wrapText="1"/>
    </xf>
  </cellXfs>
  <cellStyles count="7">
    <cellStyle name="Comma" xfId="1" builtinId="3"/>
    <cellStyle name="Comma [0]" xfId="2" builtinId="6"/>
    <cellStyle name="Normal" xfId="0" builtinId="0"/>
    <cellStyle name="Normal 2" xfId="4"/>
    <cellStyle name="Normal 3" xfId="3"/>
    <cellStyle name="Normal_Kalkulacija" xfId="5"/>
    <cellStyle name="Style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890</xdr:row>
      <xdr:rowOff>0</xdr:rowOff>
    </xdr:from>
    <xdr:to>
      <xdr:col>1</xdr:col>
      <xdr:colOff>3467100</xdr:colOff>
      <xdr:row>894</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81025" y="368627025"/>
          <a:ext cx="34385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Датум</a:t>
          </a:r>
          <a:endParaRPr lang="en-US" sz="1100">
            <a:solidFill>
              <a:sysClr val="windowText" lastClr="000000"/>
            </a:solidFill>
          </a:endParaRPr>
        </a:p>
      </xdr:txBody>
    </xdr:sp>
    <xdr:clientData/>
  </xdr:twoCellAnchor>
  <xdr:twoCellAnchor>
    <xdr:from>
      <xdr:col>3</xdr:col>
      <xdr:colOff>314325</xdr:colOff>
      <xdr:row>890</xdr:row>
      <xdr:rowOff>0</xdr:rowOff>
    </xdr:from>
    <xdr:to>
      <xdr:col>6</xdr:col>
      <xdr:colOff>1314450</xdr:colOff>
      <xdr:row>894</xdr:row>
      <xdr:rowOff>152400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5524500" y="368627025"/>
          <a:ext cx="31337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Понуђач</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02"/>
  <sheetViews>
    <sheetView tabSelected="1" topLeftCell="A184" workbookViewId="0">
      <selection activeCell="B194" sqref="B194"/>
    </sheetView>
  </sheetViews>
  <sheetFormatPr defaultColWidth="9.140625" defaultRowHeight="12.75" x14ac:dyDescent="0.25"/>
  <cols>
    <col min="1" max="1" width="8.28515625" style="1" bestFit="1" customWidth="1"/>
    <col min="2" max="2" width="52.140625" style="168" bestFit="1" customWidth="1"/>
    <col min="3" max="3" width="17.7109375" style="168" bestFit="1" customWidth="1"/>
    <col min="4" max="4" width="10.140625" style="2" customWidth="1"/>
    <col min="5" max="5" width="10.5703125" style="169" customWidth="1"/>
    <col min="6" max="6" width="11.28515625" style="105" bestFit="1" customWidth="1"/>
    <col min="7" max="7" width="19.85546875" style="170" customWidth="1"/>
    <col min="8" max="8" width="12.28515625" style="2" hidden="1" customWidth="1"/>
    <col min="9" max="10" width="8.42578125" style="2" hidden="1" customWidth="1"/>
    <col min="11" max="11" width="6.42578125" style="2" hidden="1" customWidth="1"/>
    <col min="12" max="12" width="10.42578125" style="2" hidden="1" customWidth="1"/>
    <col min="13" max="13" width="6.42578125" style="2" hidden="1" customWidth="1"/>
    <col min="14" max="14" width="11.42578125" style="2" hidden="1" customWidth="1"/>
    <col min="15" max="15" width="6.42578125" style="2" hidden="1" customWidth="1"/>
    <col min="16" max="16" width="0" style="2" hidden="1" customWidth="1"/>
    <col min="17" max="17" width="18.140625" style="2" customWidth="1"/>
    <col min="18" max="18" width="16.42578125" style="2" customWidth="1"/>
    <col min="19" max="16384" width="9.140625" style="2"/>
  </cols>
  <sheetData>
    <row r="2" spans="1:18" x14ac:dyDescent="0.25">
      <c r="B2" s="318" t="s">
        <v>0</v>
      </c>
      <c r="C2" s="318"/>
      <c r="D2" s="318"/>
      <c r="E2" s="318"/>
      <c r="F2" s="318"/>
      <c r="G2" s="318"/>
    </row>
    <row r="3" spans="1:18" x14ac:dyDescent="0.25">
      <c r="B3" s="3"/>
      <c r="C3" s="3"/>
      <c r="D3" s="4"/>
      <c r="E3" s="5"/>
      <c r="F3" s="6"/>
      <c r="G3" s="7"/>
    </row>
    <row r="4" spans="1:18" x14ac:dyDescent="0.25">
      <c r="B4" s="8"/>
      <c r="C4" s="8"/>
      <c r="D4" s="4"/>
      <c r="E4" s="5"/>
      <c r="F4" s="6"/>
      <c r="G4" s="7"/>
    </row>
    <row r="5" spans="1:18" x14ac:dyDescent="0.25">
      <c r="B5" s="319" t="s">
        <v>1</v>
      </c>
      <c r="C5" s="319"/>
      <c r="D5" s="319"/>
      <c r="E5" s="320"/>
      <c r="F5" s="320"/>
      <c r="G5" s="320"/>
    </row>
    <row r="6" spans="1:18" x14ac:dyDescent="0.25">
      <c r="A6" s="9"/>
      <c r="B6" s="10"/>
      <c r="C6" s="10"/>
      <c r="D6" s="10"/>
      <c r="E6" s="11"/>
      <c r="F6" s="12"/>
      <c r="G6" s="13"/>
    </row>
    <row r="7" spans="1:18" ht="38.25" x14ac:dyDescent="0.25">
      <c r="A7" s="251" t="s">
        <v>2</v>
      </c>
      <c r="B7" s="252" t="s">
        <v>3</v>
      </c>
      <c r="C7" s="252" t="s">
        <v>4</v>
      </c>
      <c r="D7" s="252" t="s">
        <v>5</v>
      </c>
      <c r="E7" s="253" t="s">
        <v>6</v>
      </c>
      <c r="F7" s="254" t="s">
        <v>1411</v>
      </c>
      <c r="G7" s="254" t="s">
        <v>1412</v>
      </c>
      <c r="H7" s="172"/>
      <c r="I7" s="172"/>
      <c r="J7" s="172"/>
      <c r="K7" s="172"/>
      <c r="L7" s="172"/>
      <c r="M7" s="172"/>
      <c r="N7" s="172"/>
      <c r="O7" s="172"/>
      <c r="P7" s="172"/>
      <c r="Q7" s="254" t="s">
        <v>1413</v>
      </c>
      <c r="R7" s="254" t="s">
        <v>1414</v>
      </c>
    </row>
    <row r="8" spans="1:18" s="14" customFormat="1" x14ac:dyDescent="0.25">
      <c r="A8" s="201">
        <v>1</v>
      </c>
      <c r="B8" s="200">
        <v>2</v>
      </c>
      <c r="C8" s="201">
        <v>3</v>
      </c>
      <c r="D8" s="201" t="s">
        <v>7</v>
      </c>
      <c r="E8" s="200">
        <v>5</v>
      </c>
      <c r="F8" s="200">
        <v>6</v>
      </c>
      <c r="G8" s="201">
        <v>7</v>
      </c>
      <c r="H8" s="172"/>
      <c r="I8" s="172"/>
      <c r="J8" s="172"/>
      <c r="K8" s="172"/>
      <c r="L8" s="172"/>
      <c r="M8" s="172"/>
      <c r="N8" s="172"/>
      <c r="O8" s="172"/>
      <c r="P8" s="172"/>
      <c r="Q8" s="18">
        <v>8</v>
      </c>
      <c r="R8" s="18">
        <v>9</v>
      </c>
    </row>
    <row r="9" spans="1:18" ht="15" x14ac:dyDescent="0.25">
      <c r="A9" s="15">
        <v>1</v>
      </c>
      <c r="B9" s="321" t="s">
        <v>8</v>
      </c>
      <c r="C9" s="322"/>
      <c r="D9" s="322"/>
      <c r="E9" s="322"/>
      <c r="F9" s="322"/>
      <c r="G9" s="323"/>
      <c r="Q9" s="207"/>
      <c r="R9" s="207"/>
    </row>
    <row r="10" spans="1:18" ht="15" x14ac:dyDescent="0.25">
      <c r="A10" s="16" t="s">
        <v>9</v>
      </c>
      <c r="B10" s="317" t="s">
        <v>10</v>
      </c>
      <c r="C10" s="317"/>
      <c r="D10" s="317"/>
      <c r="E10" s="317"/>
      <c r="F10" s="317"/>
      <c r="G10" s="317"/>
      <c r="Q10" s="204"/>
      <c r="R10" s="204"/>
    </row>
    <row r="11" spans="1:18" ht="71.25" x14ac:dyDescent="0.2">
      <c r="A11" s="16" t="s">
        <v>11</v>
      </c>
      <c r="B11" s="17" t="s">
        <v>12</v>
      </c>
      <c r="C11" s="18" t="s">
        <v>13</v>
      </c>
      <c r="D11" s="19" t="s">
        <v>14</v>
      </c>
      <c r="E11" s="20"/>
      <c r="F11" s="21"/>
      <c r="G11" s="22"/>
      <c r="Q11" s="90"/>
      <c r="R11" s="90"/>
    </row>
    <row r="12" spans="1:18" ht="28.5" x14ac:dyDescent="0.2">
      <c r="A12" s="16" t="s">
        <v>15</v>
      </c>
      <c r="B12" s="23" t="s">
        <v>16</v>
      </c>
      <c r="C12" s="18" t="s">
        <v>13</v>
      </c>
      <c r="D12" s="24" t="s">
        <v>17</v>
      </c>
      <c r="E12" s="20">
        <v>3000</v>
      </c>
      <c r="F12" s="21"/>
      <c r="G12" s="22"/>
      <c r="Q12" s="90"/>
      <c r="R12" s="90"/>
    </row>
    <row r="13" spans="1:18" ht="114" x14ac:dyDescent="0.2">
      <c r="A13" s="16" t="s">
        <v>18</v>
      </c>
      <c r="B13" s="23" t="s">
        <v>19</v>
      </c>
      <c r="C13" s="18" t="s">
        <v>13</v>
      </c>
      <c r="D13" s="24" t="s">
        <v>20</v>
      </c>
      <c r="E13" s="20">
        <f>10</f>
        <v>10</v>
      </c>
      <c r="F13" s="21"/>
      <c r="G13" s="22"/>
      <c r="Q13" s="90"/>
      <c r="R13" s="90"/>
    </row>
    <row r="14" spans="1:18" ht="42.75" x14ac:dyDescent="0.2">
      <c r="A14" s="16" t="s">
        <v>21</v>
      </c>
      <c r="B14" s="23" t="s">
        <v>22</v>
      </c>
      <c r="C14" s="18" t="s">
        <v>13</v>
      </c>
      <c r="D14" s="19" t="s">
        <v>14</v>
      </c>
      <c r="E14" s="20"/>
      <c r="F14" s="21"/>
      <c r="G14" s="22"/>
      <c r="Q14" s="90"/>
      <c r="R14" s="90"/>
    </row>
    <row r="15" spans="1:18" ht="15" x14ac:dyDescent="0.2">
      <c r="A15" s="16"/>
      <c r="B15" s="311" t="s">
        <v>23</v>
      </c>
      <c r="C15" s="312"/>
      <c r="D15" s="312"/>
      <c r="E15" s="312"/>
      <c r="F15" s="313"/>
      <c r="G15" s="22"/>
      <c r="Q15" s="90"/>
      <c r="R15" s="90"/>
    </row>
    <row r="16" spans="1:18" ht="59.25" x14ac:dyDescent="0.2">
      <c r="A16" s="16" t="s">
        <v>24</v>
      </c>
      <c r="B16" s="23" t="s">
        <v>25</v>
      </c>
      <c r="C16" s="18" t="s">
        <v>13</v>
      </c>
      <c r="D16" s="24" t="s">
        <v>26</v>
      </c>
      <c r="E16" s="20">
        <f>1.8*1.2*1.5*1.1*4</f>
        <v>14.256000000000002</v>
      </c>
      <c r="F16" s="22"/>
      <c r="G16" s="22"/>
      <c r="Q16" s="90"/>
      <c r="R16" s="90"/>
    </row>
    <row r="17" spans="1:18" ht="59.25" x14ac:dyDescent="0.2">
      <c r="A17" s="16" t="s">
        <v>27</v>
      </c>
      <c r="B17" s="23" t="s">
        <v>28</v>
      </c>
      <c r="C17" s="18" t="s">
        <v>13</v>
      </c>
      <c r="D17" s="24" t="s">
        <v>26</v>
      </c>
      <c r="E17" s="20">
        <f>1.4*1*1.5</f>
        <v>2.0999999999999996</v>
      </c>
      <c r="F17" s="22"/>
      <c r="G17" s="22"/>
      <c r="Q17" s="90"/>
      <c r="R17" s="90"/>
    </row>
    <row r="18" spans="1:18" ht="73.5" x14ac:dyDescent="0.2">
      <c r="A18" s="16" t="s">
        <v>29</v>
      </c>
      <c r="B18" s="23" t="s">
        <v>30</v>
      </c>
      <c r="C18" s="18" t="s">
        <v>13</v>
      </c>
      <c r="D18" s="25" t="s">
        <v>26</v>
      </c>
      <c r="E18" s="20">
        <f>1.8*1.2*0.4*1.1*4</f>
        <v>3.8016000000000005</v>
      </c>
      <c r="F18" s="22"/>
      <c r="G18" s="22"/>
      <c r="Q18" s="90"/>
      <c r="R18" s="90"/>
    </row>
    <row r="19" spans="1:18" ht="59.25" x14ac:dyDescent="0.2">
      <c r="A19" s="16" t="s">
        <v>31</v>
      </c>
      <c r="B19" s="23" t="s">
        <v>32</v>
      </c>
      <c r="C19" s="18" t="s">
        <v>13</v>
      </c>
      <c r="D19" s="25" t="s">
        <v>26</v>
      </c>
      <c r="E19" s="26">
        <f>E16+E17</f>
        <v>16.356000000000002</v>
      </c>
      <c r="F19" s="22"/>
      <c r="G19" s="22"/>
      <c r="Q19" s="90"/>
      <c r="R19" s="90"/>
    </row>
    <row r="20" spans="1:18" ht="15" x14ac:dyDescent="0.2">
      <c r="A20" s="16"/>
      <c r="B20" s="311" t="s">
        <v>33</v>
      </c>
      <c r="C20" s="312"/>
      <c r="D20" s="312"/>
      <c r="E20" s="312"/>
      <c r="F20" s="313"/>
      <c r="G20" s="22"/>
      <c r="Q20" s="90"/>
      <c r="R20" s="90"/>
    </row>
    <row r="21" spans="1:18" ht="45" x14ac:dyDescent="0.2">
      <c r="A21" s="16" t="s">
        <v>34</v>
      </c>
      <c r="B21" s="27" t="s">
        <v>35</v>
      </c>
      <c r="C21" s="18" t="s">
        <v>13</v>
      </c>
      <c r="D21" s="28" t="s">
        <v>36</v>
      </c>
      <c r="E21" s="20">
        <f>1.8*1.2*0.1*1.1*4</f>
        <v>0.95040000000000013</v>
      </c>
      <c r="F21" s="22"/>
      <c r="G21" s="22"/>
      <c r="Q21" s="90"/>
      <c r="R21" s="90"/>
    </row>
    <row r="22" spans="1:18" ht="45" x14ac:dyDescent="0.2">
      <c r="A22" s="16" t="s">
        <v>37</v>
      </c>
      <c r="B22" s="29" t="s">
        <v>38</v>
      </c>
      <c r="C22" s="18" t="s">
        <v>13</v>
      </c>
      <c r="D22" s="30" t="s">
        <v>39</v>
      </c>
      <c r="E22" s="31">
        <f>1.8*1.2*0.5*4+1*1.4*0.5</f>
        <v>5.0200000000000005</v>
      </c>
      <c r="F22" s="22"/>
      <c r="G22" s="22"/>
      <c r="Q22" s="90"/>
      <c r="R22" s="90"/>
    </row>
    <row r="23" spans="1:18" ht="30.75" x14ac:dyDescent="0.2">
      <c r="A23" s="16" t="s">
        <v>40</v>
      </c>
      <c r="B23" s="32" t="s">
        <v>41</v>
      </c>
      <c r="C23" s="18" t="s">
        <v>13</v>
      </c>
      <c r="D23" s="30" t="s">
        <v>39</v>
      </c>
      <c r="E23" s="31">
        <f>0.5*0.5*0.8*4</f>
        <v>0.8</v>
      </c>
      <c r="F23" s="22"/>
      <c r="G23" s="22"/>
      <c r="Q23" s="90"/>
      <c r="R23" s="90"/>
    </row>
    <row r="24" spans="1:18" ht="15" x14ac:dyDescent="0.2">
      <c r="A24" s="16"/>
      <c r="B24" s="311" t="s">
        <v>42</v>
      </c>
      <c r="C24" s="312"/>
      <c r="D24" s="312"/>
      <c r="E24" s="312"/>
      <c r="F24" s="313"/>
      <c r="G24" s="22"/>
      <c r="Q24" s="90"/>
      <c r="R24" s="90"/>
    </row>
    <row r="25" spans="1:18" ht="85.5" x14ac:dyDescent="0.2">
      <c r="A25" s="16" t="s">
        <v>43</v>
      </c>
      <c r="B25" s="33" t="s">
        <v>44</v>
      </c>
      <c r="C25" s="18" t="s">
        <v>13</v>
      </c>
      <c r="D25" s="34" t="s">
        <v>45</v>
      </c>
      <c r="E25" s="35">
        <v>1000</v>
      </c>
      <c r="F25" s="22"/>
      <c r="G25" s="22"/>
      <c r="Q25" s="90"/>
      <c r="R25" s="90"/>
    </row>
    <row r="26" spans="1:18" ht="15" x14ac:dyDescent="0.2">
      <c r="A26" s="16"/>
      <c r="B26" s="311" t="s">
        <v>46</v>
      </c>
      <c r="C26" s="312"/>
      <c r="D26" s="312"/>
      <c r="E26" s="312"/>
      <c r="F26" s="313"/>
      <c r="G26" s="22"/>
      <c r="Q26" s="90"/>
      <c r="R26" s="90"/>
    </row>
    <row r="27" spans="1:18" ht="199.5" x14ac:dyDescent="0.2">
      <c r="A27" s="16" t="s">
        <v>47</v>
      </c>
      <c r="B27" s="36" t="s">
        <v>48</v>
      </c>
      <c r="C27" s="18" t="s">
        <v>13</v>
      </c>
      <c r="D27" s="34" t="s">
        <v>45</v>
      </c>
      <c r="E27" s="37">
        <v>11000</v>
      </c>
      <c r="F27" s="22"/>
      <c r="G27" s="22"/>
      <c r="Q27" s="90"/>
      <c r="R27" s="90"/>
    </row>
    <row r="28" spans="1:18" ht="71.25" x14ac:dyDescent="0.2">
      <c r="A28" s="16" t="s">
        <v>49</v>
      </c>
      <c r="B28" s="38" t="s">
        <v>50</v>
      </c>
      <c r="C28" s="18" t="s">
        <v>13</v>
      </c>
      <c r="D28" s="34" t="s">
        <v>45</v>
      </c>
      <c r="E28" s="37">
        <f>E27</f>
        <v>11000</v>
      </c>
      <c r="F28" s="22"/>
      <c r="G28" s="22"/>
      <c r="Q28" s="90"/>
      <c r="R28" s="90"/>
    </row>
    <row r="29" spans="1:18" ht="30.75" x14ac:dyDescent="0.2">
      <c r="A29" s="16" t="s">
        <v>51</v>
      </c>
      <c r="B29" s="38" t="s">
        <v>52</v>
      </c>
      <c r="C29" s="18" t="s">
        <v>13</v>
      </c>
      <c r="D29" s="34" t="s">
        <v>36</v>
      </c>
      <c r="E29" s="37">
        <v>10</v>
      </c>
      <c r="F29" s="22"/>
      <c r="G29" s="22"/>
      <c r="Q29" s="90"/>
      <c r="R29" s="90"/>
    </row>
    <row r="30" spans="1:18" ht="57" x14ac:dyDescent="0.2">
      <c r="A30" s="16" t="s">
        <v>53</v>
      </c>
      <c r="B30" s="38" t="s">
        <v>54</v>
      </c>
      <c r="C30" s="18" t="s">
        <v>13</v>
      </c>
      <c r="D30" s="34" t="s">
        <v>55</v>
      </c>
      <c r="E30" s="37">
        <v>30</v>
      </c>
      <c r="F30" s="22"/>
      <c r="G30" s="22"/>
      <c r="Q30" s="90"/>
      <c r="R30" s="90"/>
    </row>
    <row r="31" spans="1:18" ht="15" x14ac:dyDescent="0.2">
      <c r="A31" s="16"/>
      <c r="B31" s="311" t="s">
        <v>56</v>
      </c>
      <c r="C31" s="312"/>
      <c r="D31" s="312"/>
      <c r="E31" s="312"/>
      <c r="F31" s="313"/>
      <c r="G31" s="22"/>
      <c r="Q31" s="90"/>
      <c r="R31" s="90"/>
    </row>
    <row r="32" spans="1:18" ht="15" x14ac:dyDescent="0.25">
      <c r="A32" s="314" t="s">
        <v>1347</v>
      </c>
      <c r="B32" s="315"/>
      <c r="C32" s="315"/>
      <c r="D32" s="315"/>
      <c r="E32" s="315"/>
      <c r="F32" s="316"/>
      <c r="G32" s="39"/>
      <c r="Q32" s="90"/>
      <c r="R32" s="90"/>
    </row>
    <row r="33" spans="1:18" ht="15" x14ac:dyDescent="0.25">
      <c r="A33" s="16" t="s">
        <v>57</v>
      </c>
      <c r="B33" s="317" t="s">
        <v>58</v>
      </c>
      <c r="C33" s="317"/>
      <c r="D33" s="317"/>
      <c r="E33" s="317"/>
      <c r="F33" s="317"/>
      <c r="G33" s="317"/>
      <c r="Q33" s="204"/>
      <c r="R33" s="204"/>
    </row>
    <row r="34" spans="1:18" ht="71.25" x14ac:dyDescent="0.2">
      <c r="A34" s="16" t="s">
        <v>59</v>
      </c>
      <c r="B34" s="40" t="s">
        <v>12</v>
      </c>
      <c r="C34" s="18" t="s">
        <v>13</v>
      </c>
      <c r="D34" s="19" t="s">
        <v>14</v>
      </c>
      <c r="E34" s="20"/>
      <c r="F34" s="22"/>
      <c r="G34" s="22"/>
      <c r="Q34" s="90"/>
      <c r="R34" s="90"/>
    </row>
    <row r="35" spans="1:18" ht="99.75" x14ac:dyDescent="0.2">
      <c r="A35" s="16" t="s">
        <v>60</v>
      </c>
      <c r="B35" s="23" t="s">
        <v>61</v>
      </c>
      <c r="C35" s="18" t="s">
        <v>13</v>
      </c>
      <c r="D35" s="24" t="s">
        <v>36</v>
      </c>
      <c r="E35" s="35">
        <v>10</v>
      </c>
      <c r="F35" s="22"/>
      <c r="G35" s="22"/>
      <c r="Q35" s="90"/>
      <c r="R35" s="90"/>
    </row>
    <row r="36" spans="1:18" ht="28.5" x14ac:dyDescent="0.2">
      <c r="A36" s="16" t="s">
        <v>62</v>
      </c>
      <c r="B36" s="23" t="s">
        <v>16</v>
      </c>
      <c r="C36" s="18" t="s">
        <v>13</v>
      </c>
      <c r="D36" s="24" t="s">
        <v>45</v>
      </c>
      <c r="E36" s="35">
        <v>2000</v>
      </c>
      <c r="F36" s="22"/>
      <c r="G36" s="22"/>
      <c r="Q36" s="90"/>
      <c r="R36" s="90"/>
    </row>
    <row r="37" spans="1:18" ht="15" x14ac:dyDescent="0.2">
      <c r="A37" s="16"/>
      <c r="B37" s="311" t="s">
        <v>23</v>
      </c>
      <c r="C37" s="312"/>
      <c r="D37" s="312"/>
      <c r="E37" s="312"/>
      <c r="F37" s="313"/>
      <c r="G37" s="22"/>
      <c r="Q37" s="90"/>
      <c r="R37" s="90"/>
    </row>
    <row r="38" spans="1:18" ht="199.5" x14ac:dyDescent="0.2">
      <c r="A38" s="16" t="s">
        <v>63</v>
      </c>
      <c r="B38" s="36" t="s">
        <v>48</v>
      </c>
      <c r="C38" s="18" t="s">
        <v>13</v>
      </c>
      <c r="D38" s="24" t="s">
        <v>45</v>
      </c>
      <c r="E38" s="35">
        <v>2200</v>
      </c>
      <c r="F38" s="22"/>
      <c r="G38" s="22"/>
      <c r="Q38" s="90"/>
      <c r="R38" s="90"/>
    </row>
    <row r="39" spans="1:18" ht="85.5" x14ac:dyDescent="0.2">
      <c r="A39" s="16" t="s">
        <v>64</v>
      </c>
      <c r="B39" s="36" t="s">
        <v>65</v>
      </c>
      <c r="C39" s="18" t="s">
        <v>13</v>
      </c>
      <c r="D39" s="24" t="s">
        <v>45</v>
      </c>
      <c r="E39" s="35">
        <v>2200</v>
      </c>
      <c r="F39" s="22"/>
      <c r="G39" s="22"/>
      <c r="Q39" s="90"/>
      <c r="R39" s="90"/>
    </row>
    <row r="40" spans="1:18" ht="30.75" x14ac:dyDescent="0.2">
      <c r="A40" s="16" t="s">
        <v>66</v>
      </c>
      <c r="B40" s="42" t="s">
        <v>52</v>
      </c>
      <c r="C40" s="18" t="s">
        <v>13</v>
      </c>
      <c r="D40" s="24" t="s">
        <v>36</v>
      </c>
      <c r="E40" s="35">
        <v>5</v>
      </c>
      <c r="F40" s="22"/>
      <c r="G40" s="22"/>
      <c r="Q40" s="90"/>
      <c r="R40" s="90"/>
    </row>
    <row r="41" spans="1:18" ht="15" x14ac:dyDescent="0.2">
      <c r="A41" s="16"/>
      <c r="B41" s="311" t="s">
        <v>56</v>
      </c>
      <c r="C41" s="312"/>
      <c r="D41" s="312"/>
      <c r="E41" s="312"/>
      <c r="F41" s="313"/>
      <c r="G41" s="22"/>
      <c r="Q41" s="90"/>
      <c r="R41" s="90"/>
    </row>
    <row r="42" spans="1:18" ht="15" x14ac:dyDescent="0.2">
      <c r="A42" s="314" t="s">
        <v>67</v>
      </c>
      <c r="B42" s="315"/>
      <c r="C42" s="315"/>
      <c r="D42" s="315"/>
      <c r="E42" s="315"/>
      <c r="F42" s="316"/>
      <c r="G42" s="22"/>
      <c r="Q42" s="90"/>
      <c r="R42" s="90"/>
    </row>
    <row r="43" spans="1:18" ht="15" x14ac:dyDescent="0.25">
      <c r="A43" s="16" t="s">
        <v>68</v>
      </c>
      <c r="B43" s="317" t="s">
        <v>69</v>
      </c>
      <c r="C43" s="317"/>
      <c r="D43" s="317"/>
      <c r="E43" s="317"/>
      <c r="F43" s="317"/>
      <c r="G43" s="317"/>
      <c r="Q43" s="204"/>
      <c r="R43" s="204"/>
    </row>
    <row r="44" spans="1:18" ht="71.25" x14ac:dyDescent="0.2">
      <c r="A44" s="16" t="s">
        <v>70</v>
      </c>
      <c r="B44" s="40" t="s">
        <v>12</v>
      </c>
      <c r="C44" s="18" t="s">
        <v>13</v>
      </c>
      <c r="D44" s="19" t="s">
        <v>14</v>
      </c>
      <c r="E44" s="20"/>
      <c r="F44" s="43"/>
      <c r="G44" s="43"/>
      <c r="Q44" s="90"/>
      <c r="R44" s="90"/>
    </row>
    <row r="45" spans="1:18" ht="28.5" x14ac:dyDescent="0.2">
      <c r="A45" s="16" t="s">
        <v>71</v>
      </c>
      <c r="B45" s="23" t="s">
        <v>16</v>
      </c>
      <c r="C45" s="18" t="s">
        <v>13</v>
      </c>
      <c r="D45" s="24" t="s">
        <v>45</v>
      </c>
      <c r="E45" s="20">
        <v>350</v>
      </c>
      <c r="F45" s="43"/>
      <c r="G45" s="43"/>
      <c r="Q45" s="90"/>
      <c r="R45" s="90"/>
    </row>
    <row r="46" spans="1:18" ht="87.75" x14ac:dyDescent="0.2">
      <c r="A46" s="16" t="s">
        <v>72</v>
      </c>
      <c r="B46" s="44" t="s">
        <v>73</v>
      </c>
      <c r="C46" s="18" t="s">
        <v>13</v>
      </c>
      <c r="D46" s="24" t="s">
        <v>26</v>
      </c>
      <c r="E46" s="20">
        <v>5</v>
      </c>
      <c r="F46" s="43"/>
      <c r="G46" s="43"/>
      <c r="Q46" s="90"/>
      <c r="R46" s="90"/>
    </row>
    <row r="47" spans="1:18" ht="28.5" x14ac:dyDescent="0.2">
      <c r="A47" s="16" t="s">
        <v>74</v>
      </c>
      <c r="B47" s="23" t="s">
        <v>75</v>
      </c>
      <c r="C47" s="18" t="s">
        <v>13</v>
      </c>
      <c r="D47" s="41" t="s">
        <v>76</v>
      </c>
      <c r="E47" s="45">
        <v>1</v>
      </c>
      <c r="F47" s="43"/>
      <c r="G47" s="43"/>
      <c r="Q47" s="90"/>
      <c r="R47" s="90"/>
    </row>
    <row r="48" spans="1:18" ht="15" x14ac:dyDescent="0.2">
      <c r="A48" s="16"/>
      <c r="B48" s="311" t="s">
        <v>23</v>
      </c>
      <c r="C48" s="312"/>
      <c r="D48" s="312"/>
      <c r="E48" s="312"/>
      <c r="F48" s="313"/>
      <c r="G48" s="43"/>
      <c r="Q48" s="90"/>
      <c r="R48" s="90"/>
    </row>
    <row r="49" spans="1:18" ht="199.5" x14ac:dyDescent="0.2">
      <c r="A49" s="16" t="s">
        <v>77</v>
      </c>
      <c r="B49" s="46" t="s">
        <v>48</v>
      </c>
      <c r="C49" s="18" t="s">
        <v>13</v>
      </c>
      <c r="D49" s="34" t="s">
        <v>45</v>
      </c>
      <c r="E49" s="47">
        <v>1600</v>
      </c>
      <c r="F49" s="43"/>
      <c r="G49" s="43"/>
      <c r="Q49" s="90"/>
      <c r="R49" s="90"/>
    </row>
    <row r="50" spans="1:18" ht="71.25" x14ac:dyDescent="0.2">
      <c r="A50" s="16" t="s">
        <v>78</v>
      </c>
      <c r="B50" s="48" t="s">
        <v>79</v>
      </c>
      <c r="C50" s="18" t="s">
        <v>13</v>
      </c>
      <c r="D50" s="34" t="s">
        <v>45</v>
      </c>
      <c r="E50" s="47">
        <v>1600</v>
      </c>
      <c r="F50" s="43"/>
      <c r="G50" s="43"/>
      <c r="Q50" s="90"/>
      <c r="R50" s="90"/>
    </row>
    <row r="51" spans="1:18" ht="71.25" x14ac:dyDescent="0.2">
      <c r="A51" s="16" t="s">
        <v>80</v>
      </c>
      <c r="B51" s="48" t="s">
        <v>81</v>
      </c>
      <c r="C51" s="18" t="s">
        <v>13</v>
      </c>
      <c r="D51" s="34" t="s">
        <v>36</v>
      </c>
      <c r="E51" s="47">
        <v>35</v>
      </c>
      <c r="F51" s="43"/>
      <c r="G51" s="43"/>
      <c r="Q51" s="90"/>
      <c r="R51" s="90"/>
    </row>
    <row r="52" spans="1:18" ht="15" x14ac:dyDescent="0.2">
      <c r="A52" s="16"/>
      <c r="B52" s="311" t="s">
        <v>56</v>
      </c>
      <c r="C52" s="312"/>
      <c r="D52" s="312"/>
      <c r="E52" s="312"/>
      <c r="F52" s="313"/>
      <c r="G52" s="43"/>
      <c r="Q52" s="90"/>
      <c r="R52" s="90"/>
    </row>
    <row r="53" spans="1:18" ht="14.25" x14ac:dyDescent="0.2">
      <c r="A53" s="307" t="s">
        <v>82</v>
      </c>
      <c r="B53" s="308"/>
      <c r="C53" s="308"/>
      <c r="D53" s="308"/>
      <c r="E53" s="308"/>
      <c r="F53" s="309"/>
      <c r="G53" s="22"/>
      <c r="Q53" s="90"/>
      <c r="R53" s="90"/>
    </row>
    <row r="54" spans="1:18" ht="15" x14ac:dyDescent="0.25">
      <c r="A54" s="16" t="s">
        <v>83</v>
      </c>
      <c r="B54" s="317" t="s">
        <v>84</v>
      </c>
      <c r="C54" s="317"/>
      <c r="D54" s="317"/>
      <c r="E54" s="317"/>
      <c r="F54" s="317"/>
      <c r="G54" s="317"/>
      <c r="Q54" s="204"/>
      <c r="R54" s="204"/>
    </row>
    <row r="55" spans="1:18" ht="99" x14ac:dyDescent="0.3">
      <c r="A55" s="16" t="s">
        <v>85</v>
      </c>
      <c r="B55" s="49" t="s">
        <v>86</v>
      </c>
      <c r="C55" s="18" t="s">
        <v>13</v>
      </c>
      <c r="D55" s="50" t="s">
        <v>87</v>
      </c>
      <c r="E55" s="51">
        <f>20*12.2*1.3+20*2*2+4*6*2</f>
        <v>445.2</v>
      </c>
      <c r="F55" s="43"/>
      <c r="G55" s="43"/>
      <c r="Q55" s="90"/>
      <c r="R55" s="90"/>
    </row>
    <row r="56" spans="1:18" ht="115.5" x14ac:dyDescent="0.3">
      <c r="A56" s="16" t="s">
        <v>88</v>
      </c>
      <c r="B56" s="49" t="s">
        <v>89</v>
      </c>
      <c r="C56" s="18" t="s">
        <v>13</v>
      </c>
      <c r="D56" s="50" t="s">
        <v>90</v>
      </c>
      <c r="E56" s="51">
        <f>20*2*2*0.12</f>
        <v>9.6</v>
      </c>
      <c r="F56" s="43"/>
      <c r="G56" s="43"/>
      <c r="Q56" s="90"/>
      <c r="R56" s="90"/>
    </row>
    <row r="57" spans="1:18" ht="99" x14ac:dyDescent="0.3">
      <c r="A57" s="16" t="s">
        <v>91</v>
      </c>
      <c r="B57" s="49" t="s">
        <v>92</v>
      </c>
      <c r="C57" s="18" t="s">
        <v>13</v>
      </c>
      <c r="D57" s="50" t="s">
        <v>17</v>
      </c>
      <c r="E57" s="51">
        <f>5*1000</f>
        <v>5000</v>
      </c>
      <c r="F57" s="43"/>
      <c r="G57" s="43"/>
      <c r="Q57" s="90"/>
      <c r="R57" s="90"/>
    </row>
    <row r="58" spans="1:18" ht="132" x14ac:dyDescent="0.3">
      <c r="A58" s="16" t="s">
        <v>93</v>
      </c>
      <c r="B58" s="49" t="s">
        <v>94</v>
      </c>
      <c r="C58" s="18" t="s">
        <v>13</v>
      </c>
      <c r="D58" s="50" t="s">
        <v>95</v>
      </c>
      <c r="E58" s="51">
        <v>20</v>
      </c>
      <c r="F58" s="43"/>
      <c r="G58" s="43"/>
      <c r="Q58" s="90"/>
      <c r="R58" s="90"/>
    </row>
    <row r="59" spans="1:18" ht="99" x14ac:dyDescent="0.3">
      <c r="A59" s="16" t="s">
        <v>96</v>
      </c>
      <c r="B59" s="49" t="s">
        <v>97</v>
      </c>
      <c r="C59" s="18" t="s">
        <v>13</v>
      </c>
      <c r="D59" s="50" t="s">
        <v>90</v>
      </c>
      <c r="E59" s="51">
        <f>(2.45*2+9.75)*2.6*0.25+0.12*2.6*(2.45+3.5+2)</f>
        <v>12.0029</v>
      </c>
      <c r="F59" s="43"/>
      <c r="G59" s="43"/>
      <c r="Q59" s="90"/>
      <c r="R59" s="90"/>
    </row>
    <row r="60" spans="1:18" ht="66" x14ac:dyDescent="0.3">
      <c r="A60" s="16" t="s">
        <v>98</v>
      </c>
      <c r="B60" s="52" t="s">
        <v>99</v>
      </c>
      <c r="C60" s="18" t="s">
        <v>13</v>
      </c>
      <c r="D60" s="50" t="s">
        <v>90</v>
      </c>
      <c r="E60" s="51">
        <f>1.195*11*2</f>
        <v>26.290000000000003</v>
      </c>
      <c r="F60" s="43"/>
      <c r="G60" s="43"/>
      <c r="Q60" s="90"/>
      <c r="R60" s="90"/>
    </row>
    <row r="61" spans="1:18" ht="66" x14ac:dyDescent="0.3">
      <c r="A61" s="16" t="s">
        <v>100</v>
      </c>
      <c r="B61" s="49" t="s">
        <v>101</v>
      </c>
      <c r="C61" s="18" t="s">
        <v>13</v>
      </c>
      <c r="D61" s="50" t="s">
        <v>102</v>
      </c>
      <c r="E61" s="51">
        <v>12</v>
      </c>
      <c r="F61" s="43"/>
      <c r="G61" s="43"/>
      <c r="Q61" s="90"/>
      <c r="R61" s="90"/>
    </row>
    <row r="62" spans="1:18" ht="16.5" x14ac:dyDescent="0.3">
      <c r="A62" s="16" t="s">
        <v>103</v>
      </c>
      <c r="B62" s="49" t="s">
        <v>104</v>
      </c>
      <c r="C62" s="18" t="s">
        <v>13</v>
      </c>
      <c r="D62" s="50" t="s">
        <v>45</v>
      </c>
      <c r="E62" s="51">
        <v>2200</v>
      </c>
      <c r="F62" s="43"/>
      <c r="G62" s="43"/>
      <c r="Q62" s="90"/>
      <c r="R62" s="90"/>
    </row>
    <row r="63" spans="1:18" ht="15" x14ac:dyDescent="0.2">
      <c r="A63" s="16"/>
      <c r="B63" s="311" t="s">
        <v>23</v>
      </c>
      <c r="C63" s="312"/>
      <c r="D63" s="312"/>
      <c r="E63" s="312"/>
      <c r="F63" s="313"/>
      <c r="G63" s="43"/>
      <c r="Q63" s="90"/>
      <c r="R63" s="90"/>
    </row>
    <row r="64" spans="1:18" ht="67.5" x14ac:dyDescent="0.3">
      <c r="A64" s="16" t="s">
        <v>105</v>
      </c>
      <c r="B64" s="53" t="s">
        <v>106</v>
      </c>
      <c r="C64" s="18" t="s">
        <v>13</v>
      </c>
      <c r="D64" s="50" t="s">
        <v>87</v>
      </c>
      <c r="E64" s="51">
        <f>2.6*0.25*(2.45*2+3.25*2)</f>
        <v>7.41</v>
      </c>
      <c r="F64" s="43"/>
      <c r="G64" s="43"/>
      <c r="Q64" s="90"/>
      <c r="R64" s="90"/>
    </row>
    <row r="65" spans="1:18" ht="51" x14ac:dyDescent="0.3">
      <c r="A65" s="16" t="s">
        <v>107</v>
      </c>
      <c r="B65" s="53" t="s">
        <v>108</v>
      </c>
      <c r="C65" s="18" t="s">
        <v>13</v>
      </c>
      <c r="D65" s="50" t="s">
        <v>87</v>
      </c>
      <c r="E65" s="51">
        <f>2.6*(2.45*2+3.25*2)</f>
        <v>29.64</v>
      </c>
      <c r="F65" s="43"/>
      <c r="G65" s="43"/>
      <c r="Q65" s="90"/>
      <c r="R65" s="90"/>
    </row>
    <row r="66" spans="1:18" ht="16.5" x14ac:dyDescent="0.2">
      <c r="A66" s="16"/>
      <c r="B66" s="301" t="s">
        <v>109</v>
      </c>
      <c r="C66" s="302"/>
      <c r="D66" s="302"/>
      <c r="E66" s="302"/>
      <c r="F66" s="303"/>
      <c r="G66" s="43"/>
      <c r="Q66" s="90"/>
      <c r="R66" s="90"/>
    </row>
    <row r="67" spans="1:18" ht="82.5" x14ac:dyDescent="0.3">
      <c r="A67" s="16" t="s">
        <v>110</v>
      </c>
      <c r="B67" s="54" t="s">
        <v>111</v>
      </c>
      <c r="C67" s="18" t="s">
        <v>13</v>
      </c>
      <c r="D67" s="55" t="s">
        <v>90</v>
      </c>
      <c r="E67" s="51">
        <f>2.6*4*0.25*0.25</f>
        <v>0.65</v>
      </c>
      <c r="F67" s="43"/>
      <c r="G67" s="43"/>
      <c r="Q67" s="90"/>
      <c r="R67" s="90"/>
    </row>
    <row r="68" spans="1:18" ht="82.5" x14ac:dyDescent="0.3">
      <c r="A68" s="16" t="s">
        <v>112</v>
      </c>
      <c r="B68" s="54" t="s">
        <v>113</v>
      </c>
      <c r="C68" s="18" t="s">
        <v>13</v>
      </c>
      <c r="D68" s="55" t="s">
        <v>90</v>
      </c>
      <c r="E68" s="51">
        <f>22+23.32</f>
        <v>45.32</v>
      </c>
      <c r="F68" s="43"/>
      <c r="G68" s="43"/>
      <c r="Q68" s="90"/>
      <c r="R68" s="90"/>
    </row>
    <row r="69" spans="1:18" ht="16.5" x14ac:dyDescent="0.2">
      <c r="A69" s="16"/>
      <c r="B69" s="301" t="s">
        <v>42</v>
      </c>
      <c r="C69" s="302"/>
      <c r="D69" s="302"/>
      <c r="E69" s="302"/>
      <c r="F69" s="303"/>
      <c r="G69" s="43"/>
      <c r="Q69" s="90"/>
      <c r="R69" s="90"/>
    </row>
    <row r="70" spans="1:18" ht="51" x14ac:dyDescent="0.3">
      <c r="A70" s="16" t="s">
        <v>114</v>
      </c>
      <c r="B70" s="53" t="s">
        <v>115</v>
      </c>
      <c r="C70" s="18" t="s">
        <v>13</v>
      </c>
      <c r="D70" s="50" t="s">
        <v>87</v>
      </c>
      <c r="E70" s="51">
        <v>29.64</v>
      </c>
      <c r="F70" s="43"/>
      <c r="G70" s="43"/>
      <c r="Q70" s="90"/>
      <c r="R70" s="90"/>
    </row>
    <row r="71" spans="1:18" ht="16.5" x14ac:dyDescent="0.2">
      <c r="A71" s="16"/>
      <c r="B71" s="301" t="s">
        <v>116</v>
      </c>
      <c r="C71" s="302"/>
      <c r="D71" s="302"/>
      <c r="E71" s="302"/>
      <c r="F71" s="303"/>
      <c r="G71" s="43"/>
      <c r="Q71" s="90"/>
      <c r="R71" s="90"/>
    </row>
    <row r="72" spans="1:18" ht="84" x14ac:dyDescent="0.3">
      <c r="A72" s="16" t="s">
        <v>117</v>
      </c>
      <c r="B72" s="56" t="s">
        <v>118</v>
      </c>
      <c r="C72" s="18" t="s">
        <v>13</v>
      </c>
      <c r="D72" s="50" t="s">
        <v>87</v>
      </c>
      <c r="E72" s="51">
        <f>7.94</f>
        <v>7.94</v>
      </c>
      <c r="F72" s="43"/>
      <c r="G72" s="43"/>
      <c r="Q72" s="90"/>
      <c r="R72" s="90"/>
    </row>
    <row r="73" spans="1:18" ht="67.5" x14ac:dyDescent="0.3">
      <c r="A73" s="16" t="s">
        <v>119</v>
      </c>
      <c r="B73" s="57" t="s">
        <v>120</v>
      </c>
      <c r="C73" s="18" t="s">
        <v>13</v>
      </c>
      <c r="D73" s="50" t="s">
        <v>87</v>
      </c>
      <c r="E73" s="51">
        <f>12.36*2+12.47*2+8</f>
        <v>57.66</v>
      </c>
      <c r="F73" s="43"/>
      <c r="G73" s="43"/>
      <c r="Q73" s="90"/>
      <c r="R73" s="90"/>
    </row>
    <row r="74" spans="1:18" ht="16.5" x14ac:dyDescent="0.2">
      <c r="A74" s="16"/>
      <c r="B74" s="304" t="s">
        <v>121</v>
      </c>
      <c r="C74" s="305"/>
      <c r="D74" s="305"/>
      <c r="E74" s="305"/>
      <c r="F74" s="306"/>
      <c r="G74" s="43"/>
      <c r="Q74" s="90"/>
      <c r="R74" s="90"/>
    </row>
    <row r="75" spans="1:18" ht="132" x14ac:dyDescent="0.3">
      <c r="A75" s="16" t="s">
        <v>122</v>
      </c>
      <c r="B75" s="56" t="s">
        <v>123</v>
      </c>
      <c r="C75" s="18" t="s">
        <v>13</v>
      </c>
      <c r="D75" s="50" t="s">
        <v>87</v>
      </c>
      <c r="E75" s="51">
        <f>2.6*(2.45*2+3.25*2)</f>
        <v>29.64</v>
      </c>
      <c r="F75" s="43"/>
      <c r="G75" s="43"/>
      <c r="Q75" s="90"/>
      <c r="R75" s="90"/>
    </row>
    <row r="76" spans="1:18" ht="132" x14ac:dyDescent="0.3">
      <c r="A76" s="16" t="s">
        <v>124</v>
      </c>
      <c r="B76" s="56" t="s">
        <v>125</v>
      </c>
      <c r="C76" s="18" t="s">
        <v>13</v>
      </c>
      <c r="D76" s="50" t="s">
        <v>87</v>
      </c>
      <c r="E76" s="51">
        <v>8</v>
      </c>
      <c r="F76" s="43"/>
      <c r="G76" s="43"/>
      <c r="Q76" s="90"/>
      <c r="R76" s="90"/>
    </row>
    <row r="77" spans="1:18" ht="16.5" x14ac:dyDescent="0.2">
      <c r="A77" s="16"/>
      <c r="B77" s="304" t="s">
        <v>126</v>
      </c>
      <c r="C77" s="305"/>
      <c r="D77" s="305"/>
      <c r="E77" s="305"/>
      <c r="F77" s="306"/>
      <c r="G77" s="43"/>
      <c r="Q77" s="90"/>
      <c r="R77" s="90"/>
    </row>
    <row r="78" spans="1:18" ht="12.75" customHeight="1" x14ac:dyDescent="0.25">
      <c r="A78" s="324" t="s">
        <v>127</v>
      </c>
      <c r="B78" s="327" t="s">
        <v>128</v>
      </c>
      <c r="C78" s="329" t="s">
        <v>13</v>
      </c>
      <c r="D78" s="329" t="s">
        <v>87</v>
      </c>
      <c r="E78" s="331">
        <f>14.9*3+14.98*3</f>
        <v>89.64</v>
      </c>
      <c r="F78" s="299"/>
      <c r="G78" s="299"/>
      <c r="Q78" s="293"/>
      <c r="R78" s="293"/>
    </row>
    <row r="79" spans="1:18" ht="22.5" customHeight="1" x14ac:dyDescent="0.25">
      <c r="A79" s="325"/>
      <c r="B79" s="328"/>
      <c r="C79" s="330"/>
      <c r="D79" s="330"/>
      <c r="E79" s="332"/>
      <c r="F79" s="300"/>
      <c r="G79" s="300"/>
      <c r="Q79" s="294"/>
      <c r="R79" s="294"/>
    </row>
    <row r="80" spans="1:18" ht="16.5" x14ac:dyDescent="0.2">
      <c r="A80" s="16"/>
      <c r="B80" s="301" t="s">
        <v>129</v>
      </c>
      <c r="C80" s="302"/>
      <c r="D80" s="302"/>
      <c r="E80" s="302"/>
      <c r="F80" s="303"/>
      <c r="G80" s="43"/>
      <c r="Q80" s="90"/>
      <c r="R80" s="90"/>
    </row>
    <row r="81" spans="1:18" ht="148.5" x14ac:dyDescent="0.3">
      <c r="A81" s="324" t="s">
        <v>130</v>
      </c>
      <c r="B81" s="57" t="s">
        <v>131</v>
      </c>
      <c r="C81" s="18" t="s">
        <v>13</v>
      </c>
      <c r="D81" s="50"/>
      <c r="E81" s="51"/>
      <c r="F81" s="43"/>
      <c r="G81" s="43"/>
      <c r="Q81" s="90"/>
      <c r="R81" s="90"/>
    </row>
    <row r="82" spans="1:18" ht="33" x14ac:dyDescent="0.3">
      <c r="A82" s="325"/>
      <c r="B82" s="57" t="s">
        <v>132</v>
      </c>
      <c r="C82" s="18" t="s">
        <v>13</v>
      </c>
      <c r="D82" s="50" t="s">
        <v>133</v>
      </c>
      <c r="E82" s="51">
        <v>3</v>
      </c>
      <c r="F82" s="43"/>
      <c r="G82" s="43"/>
      <c r="Q82" s="90"/>
      <c r="R82" s="90"/>
    </row>
    <row r="83" spans="1:18" ht="198" x14ac:dyDescent="0.3">
      <c r="A83" s="324" t="s">
        <v>134</v>
      </c>
      <c r="B83" s="57" t="s">
        <v>135</v>
      </c>
      <c r="C83" s="18" t="s">
        <v>13</v>
      </c>
      <c r="D83" s="50"/>
      <c r="E83" s="51"/>
      <c r="F83" s="43"/>
      <c r="G83" s="43"/>
      <c r="Q83" s="90"/>
      <c r="R83" s="90"/>
    </row>
    <row r="84" spans="1:18" ht="33" x14ac:dyDescent="0.3">
      <c r="A84" s="325"/>
      <c r="B84" s="57" t="s">
        <v>136</v>
      </c>
      <c r="C84" s="18" t="s">
        <v>13</v>
      </c>
      <c r="D84" s="50" t="s">
        <v>133</v>
      </c>
      <c r="E84" s="51">
        <v>4</v>
      </c>
      <c r="F84" s="43"/>
      <c r="G84" s="43"/>
      <c r="Q84" s="90"/>
      <c r="R84" s="90"/>
    </row>
    <row r="85" spans="1:18" ht="115.5" x14ac:dyDescent="0.3">
      <c r="A85" s="324" t="s">
        <v>137</v>
      </c>
      <c r="B85" s="57" t="s">
        <v>138</v>
      </c>
      <c r="C85" s="18" t="s">
        <v>13</v>
      </c>
      <c r="D85" s="50"/>
      <c r="E85" s="51"/>
      <c r="F85" s="43"/>
      <c r="G85" s="43"/>
      <c r="Q85" s="90"/>
      <c r="R85" s="90"/>
    </row>
    <row r="86" spans="1:18" ht="16.5" x14ac:dyDescent="0.3">
      <c r="A86" s="326"/>
      <c r="B86" s="57" t="s">
        <v>139</v>
      </c>
      <c r="C86" s="18" t="s">
        <v>13</v>
      </c>
      <c r="D86" s="50" t="s">
        <v>133</v>
      </c>
      <c r="E86" s="51">
        <v>2</v>
      </c>
      <c r="F86" s="43"/>
      <c r="G86" s="43"/>
      <c r="Q86" s="90"/>
      <c r="R86" s="90"/>
    </row>
    <row r="87" spans="1:18" ht="16.5" x14ac:dyDescent="0.3">
      <c r="A87" s="325"/>
      <c r="B87" s="57" t="s">
        <v>140</v>
      </c>
      <c r="C87" s="18" t="s">
        <v>13</v>
      </c>
      <c r="D87" s="50" t="s">
        <v>133</v>
      </c>
      <c r="E87" s="51">
        <v>3</v>
      </c>
      <c r="F87" s="43"/>
      <c r="G87" s="43"/>
      <c r="Q87" s="90"/>
      <c r="R87" s="90"/>
    </row>
    <row r="88" spans="1:18" ht="313.5" x14ac:dyDescent="0.3">
      <c r="A88" s="324" t="s">
        <v>141</v>
      </c>
      <c r="B88" s="58" t="s">
        <v>142</v>
      </c>
      <c r="C88" s="18" t="s">
        <v>13</v>
      </c>
      <c r="D88" s="55"/>
      <c r="E88" s="59"/>
      <c r="F88" s="43"/>
      <c r="G88" s="43"/>
      <c r="Q88" s="90"/>
      <c r="R88" s="90"/>
    </row>
    <row r="89" spans="1:18" ht="115.5" x14ac:dyDescent="0.35">
      <c r="A89" s="326"/>
      <c r="B89" s="60" t="s">
        <v>143</v>
      </c>
      <c r="C89" s="18" t="s">
        <v>13</v>
      </c>
      <c r="D89" s="61"/>
      <c r="E89" s="62"/>
      <c r="F89" s="43"/>
      <c r="G89" s="43"/>
      <c r="Q89" s="90"/>
      <c r="R89" s="90"/>
    </row>
    <row r="90" spans="1:18" ht="33" x14ac:dyDescent="0.3">
      <c r="A90" s="325"/>
      <c r="B90" s="57" t="s">
        <v>144</v>
      </c>
      <c r="C90" s="18" t="s">
        <v>13</v>
      </c>
      <c r="D90" s="63" t="s">
        <v>145</v>
      </c>
      <c r="E90" s="51">
        <v>110000</v>
      </c>
      <c r="F90" s="43"/>
      <c r="G90" s="43"/>
      <c r="Q90" s="90"/>
      <c r="R90" s="90"/>
    </row>
    <row r="91" spans="1:18" ht="34.5" x14ac:dyDescent="0.3">
      <c r="A91" s="16" t="s">
        <v>146</v>
      </c>
      <c r="B91" s="60" t="s">
        <v>147</v>
      </c>
      <c r="C91" s="18" t="s">
        <v>13</v>
      </c>
      <c r="D91" s="63" t="s">
        <v>148</v>
      </c>
      <c r="E91" s="51">
        <f>45.68+6.48+52.8+9.5*3</f>
        <v>133.45999999999998</v>
      </c>
      <c r="F91" s="43"/>
      <c r="G91" s="43"/>
      <c r="Q91" s="90"/>
      <c r="R91" s="90"/>
    </row>
    <row r="92" spans="1:18" ht="66" x14ac:dyDescent="0.3">
      <c r="A92" s="16" t="s">
        <v>149</v>
      </c>
      <c r="B92" s="60" t="s">
        <v>150</v>
      </c>
      <c r="C92" s="18" t="s">
        <v>13</v>
      </c>
      <c r="D92" s="63" t="s">
        <v>151</v>
      </c>
      <c r="E92" s="51">
        <v>250</v>
      </c>
      <c r="F92" s="43"/>
      <c r="G92" s="43"/>
      <c r="Q92" s="90"/>
      <c r="R92" s="90"/>
    </row>
    <row r="93" spans="1:18" ht="49.5" x14ac:dyDescent="0.3">
      <c r="A93" s="16" t="s">
        <v>152</v>
      </c>
      <c r="B93" s="64" t="s">
        <v>153</v>
      </c>
      <c r="C93" s="18" t="s">
        <v>13</v>
      </c>
      <c r="D93" s="55" t="s">
        <v>145</v>
      </c>
      <c r="E93" s="59">
        <v>300</v>
      </c>
      <c r="F93" s="43"/>
      <c r="G93" s="43"/>
      <c r="Q93" s="90"/>
      <c r="R93" s="90"/>
    </row>
    <row r="94" spans="1:18" ht="16.5" x14ac:dyDescent="0.2">
      <c r="A94" s="65"/>
      <c r="B94" s="304" t="s">
        <v>154</v>
      </c>
      <c r="C94" s="305"/>
      <c r="D94" s="305"/>
      <c r="E94" s="305"/>
      <c r="F94" s="306"/>
      <c r="G94" s="43"/>
      <c r="Q94" s="90"/>
      <c r="R94" s="90"/>
    </row>
    <row r="95" spans="1:18" ht="82.5" x14ac:dyDescent="0.3">
      <c r="A95" s="16" t="s">
        <v>155</v>
      </c>
      <c r="B95" s="57" t="s">
        <v>156</v>
      </c>
      <c r="C95" s="18" t="s">
        <v>13</v>
      </c>
      <c r="D95" s="50" t="s">
        <v>87</v>
      </c>
      <c r="E95" s="51">
        <f>363*1.3</f>
        <v>471.90000000000003</v>
      </c>
      <c r="F95" s="43"/>
      <c r="G95" s="43"/>
      <c r="Q95" s="90"/>
      <c r="R95" s="90"/>
    </row>
    <row r="96" spans="1:18" ht="82.5" x14ac:dyDescent="0.3">
      <c r="A96" s="16" t="s">
        <v>157</v>
      </c>
      <c r="B96" s="57" t="s">
        <v>158</v>
      </c>
      <c r="C96" s="18" t="s">
        <v>13</v>
      </c>
      <c r="D96" s="50" t="s">
        <v>87</v>
      </c>
      <c r="E96" s="51">
        <f>152.7+8+21.2+135.5+8+21.2+206.9+32+260.82</f>
        <v>846.31999999999994</v>
      </c>
      <c r="F96" s="43"/>
      <c r="G96" s="43"/>
      <c r="Q96" s="90"/>
      <c r="R96" s="90"/>
    </row>
    <row r="97" spans="1:18" ht="82.5" x14ac:dyDescent="0.3">
      <c r="A97" s="16" t="s">
        <v>159</v>
      </c>
      <c r="B97" s="57" t="s">
        <v>160</v>
      </c>
      <c r="C97" s="18" t="s">
        <v>13</v>
      </c>
      <c r="D97" s="50" t="s">
        <v>87</v>
      </c>
      <c r="E97" s="51">
        <f>8.3+5.5*2+9.6+5.4+18.1+4.2+38.6*2</f>
        <v>133.80000000000001</v>
      </c>
      <c r="F97" s="43"/>
      <c r="G97" s="43"/>
      <c r="Q97" s="90"/>
      <c r="R97" s="90"/>
    </row>
    <row r="98" spans="1:18" ht="33" x14ac:dyDescent="0.3">
      <c r="A98" s="324" t="s">
        <v>161</v>
      </c>
      <c r="B98" s="60" t="s">
        <v>162</v>
      </c>
      <c r="C98" s="18" t="s">
        <v>13</v>
      </c>
      <c r="D98" s="55"/>
      <c r="E98" s="51"/>
      <c r="F98" s="43"/>
      <c r="G98" s="43"/>
      <c r="Q98" s="90"/>
      <c r="R98" s="90"/>
    </row>
    <row r="99" spans="1:18" ht="16.5" x14ac:dyDescent="0.3">
      <c r="A99" s="326"/>
      <c r="B99" s="60" t="s">
        <v>163</v>
      </c>
      <c r="C99" s="18" t="s">
        <v>13</v>
      </c>
      <c r="D99" s="55" t="s">
        <v>164</v>
      </c>
      <c r="E99" s="51">
        <f>17.8+6.25*2</f>
        <v>30.3</v>
      </c>
      <c r="F99" s="43"/>
      <c r="G99" s="43"/>
      <c r="Q99" s="90"/>
      <c r="R99" s="90"/>
    </row>
    <row r="100" spans="1:18" ht="16.5" x14ac:dyDescent="0.3">
      <c r="A100" s="326"/>
      <c r="B100" s="60" t="s">
        <v>165</v>
      </c>
      <c r="C100" s="18" t="s">
        <v>13</v>
      </c>
      <c r="D100" s="55" t="s">
        <v>164</v>
      </c>
      <c r="E100" s="51">
        <f>10*2*1.3+12.2*2*1.3</f>
        <v>57.72</v>
      </c>
      <c r="F100" s="43"/>
      <c r="G100" s="43"/>
      <c r="Q100" s="90"/>
      <c r="R100" s="90"/>
    </row>
    <row r="101" spans="1:18" ht="16.5" x14ac:dyDescent="0.3">
      <c r="A101" s="326"/>
      <c r="B101" s="60" t="s">
        <v>166</v>
      </c>
      <c r="C101" s="18" t="s">
        <v>13</v>
      </c>
      <c r="D101" s="55" t="s">
        <v>164</v>
      </c>
      <c r="E101" s="51">
        <f>20*4+6*2+3*2</f>
        <v>98</v>
      </c>
      <c r="F101" s="43"/>
      <c r="G101" s="43"/>
      <c r="Q101" s="90"/>
      <c r="R101" s="90"/>
    </row>
    <row r="102" spans="1:18" ht="16.5" x14ac:dyDescent="0.3">
      <c r="A102" s="326"/>
      <c r="B102" s="60" t="s">
        <v>167</v>
      </c>
      <c r="C102" s="18" t="s">
        <v>13</v>
      </c>
      <c r="D102" s="55" t="s">
        <v>164</v>
      </c>
      <c r="E102" s="51">
        <f>20+12.2*2+6.5*2+4.4*2+10</f>
        <v>76.2</v>
      </c>
      <c r="F102" s="43"/>
      <c r="G102" s="43"/>
      <c r="Q102" s="90"/>
      <c r="R102" s="90"/>
    </row>
    <row r="103" spans="1:18" ht="16.5" x14ac:dyDescent="0.3">
      <c r="A103" s="325"/>
      <c r="B103" s="60" t="s">
        <v>168</v>
      </c>
      <c r="C103" s="18" t="s">
        <v>13</v>
      </c>
      <c r="D103" s="55" t="s">
        <v>164</v>
      </c>
      <c r="E103" s="51">
        <v>80</v>
      </c>
      <c r="F103" s="43"/>
      <c r="G103" s="43"/>
      <c r="Q103" s="90"/>
      <c r="R103" s="90"/>
    </row>
    <row r="104" spans="1:18" ht="148.5" x14ac:dyDescent="0.3">
      <c r="A104" s="66" t="s">
        <v>161</v>
      </c>
      <c r="B104" s="60" t="s">
        <v>169</v>
      </c>
      <c r="C104" s="18" t="s">
        <v>13</v>
      </c>
      <c r="D104" s="55" t="s">
        <v>164</v>
      </c>
      <c r="E104" s="51">
        <f>20+6.5*2+4.5*2+3</f>
        <v>45</v>
      </c>
      <c r="F104" s="43"/>
      <c r="G104" s="43"/>
      <c r="Q104" s="90"/>
      <c r="R104" s="90"/>
    </row>
    <row r="105" spans="1:18" ht="82.5" x14ac:dyDescent="0.3">
      <c r="A105" s="66" t="s">
        <v>170</v>
      </c>
      <c r="B105" s="60" t="s">
        <v>171</v>
      </c>
      <c r="C105" s="18" t="s">
        <v>13</v>
      </c>
      <c r="D105" s="55" t="s">
        <v>164</v>
      </c>
      <c r="E105" s="51">
        <f>20*6+6*2+3*2</f>
        <v>138</v>
      </c>
      <c r="F105" s="43"/>
      <c r="G105" s="43"/>
      <c r="Q105" s="90"/>
      <c r="R105" s="90"/>
    </row>
    <row r="106" spans="1:18" ht="16.5" x14ac:dyDescent="0.2">
      <c r="A106" s="16"/>
      <c r="B106" s="304" t="s">
        <v>172</v>
      </c>
      <c r="C106" s="305"/>
      <c r="D106" s="305"/>
      <c r="E106" s="305"/>
      <c r="F106" s="306"/>
      <c r="G106" s="43"/>
      <c r="Q106" s="90"/>
      <c r="R106" s="90"/>
    </row>
    <row r="107" spans="1:18" ht="18" x14ac:dyDescent="0.3">
      <c r="A107" s="66" t="s">
        <v>173</v>
      </c>
      <c r="B107" s="60" t="s">
        <v>174</v>
      </c>
      <c r="C107" s="18" t="s">
        <v>13</v>
      </c>
      <c r="D107" s="55" t="s">
        <v>175</v>
      </c>
      <c r="E107" s="51">
        <f>339.57-150+80+16.16+62.25</f>
        <v>347.98</v>
      </c>
      <c r="F107" s="43"/>
      <c r="G107" s="43"/>
      <c r="Q107" s="90"/>
      <c r="R107" s="90"/>
    </row>
    <row r="108" spans="1:18" ht="16.5" x14ac:dyDescent="0.3">
      <c r="A108" s="66" t="s">
        <v>176</v>
      </c>
      <c r="B108" s="60" t="s">
        <v>177</v>
      </c>
      <c r="C108" s="18" t="s">
        <v>13</v>
      </c>
      <c r="D108" s="55" t="s">
        <v>178</v>
      </c>
      <c r="E108" s="51"/>
      <c r="F108" s="43"/>
      <c r="G108" s="43"/>
      <c r="Q108" s="90"/>
      <c r="R108" s="90"/>
    </row>
    <row r="109" spans="1:18" ht="16.5" x14ac:dyDescent="0.2">
      <c r="A109" s="16"/>
      <c r="B109" s="304" t="s">
        <v>179</v>
      </c>
      <c r="C109" s="305"/>
      <c r="D109" s="305"/>
      <c r="E109" s="305"/>
      <c r="F109" s="306"/>
      <c r="G109" s="43"/>
      <c r="Q109" s="90"/>
      <c r="R109" s="90"/>
    </row>
    <row r="110" spans="1:18" ht="14.25" x14ac:dyDescent="0.2">
      <c r="A110" s="67"/>
      <c r="B110" s="307" t="s">
        <v>180</v>
      </c>
      <c r="C110" s="308"/>
      <c r="D110" s="308"/>
      <c r="E110" s="308"/>
      <c r="F110" s="309"/>
      <c r="G110" s="22"/>
      <c r="Q110" s="90"/>
      <c r="R110" s="90"/>
    </row>
    <row r="111" spans="1:18" ht="15" x14ac:dyDescent="0.25">
      <c r="A111" s="16" t="s">
        <v>181</v>
      </c>
      <c r="B111" s="317" t="s">
        <v>182</v>
      </c>
      <c r="C111" s="317"/>
      <c r="D111" s="317"/>
      <c r="E111" s="317"/>
      <c r="F111" s="317"/>
      <c r="G111" s="317"/>
      <c r="Q111" s="204"/>
      <c r="R111" s="204"/>
    </row>
    <row r="112" spans="1:18" ht="100.5" x14ac:dyDescent="0.3">
      <c r="A112" s="66" t="s">
        <v>183</v>
      </c>
      <c r="B112" s="49" t="s">
        <v>184</v>
      </c>
      <c r="C112" s="18" t="s">
        <v>13</v>
      </c>
      <c r="D112" s="50" t="s">
        <v>90</v>
      </c>
      <c r="E112" s="51">
        <f>326*1.25*0.2</f>
        <v>81.5</v>
      </c>
      <c r="F112" s="43"/>
      <c r="G112" s="43"/>
      <c r="Q112" s="90"/>
      <c r="R112" s="90"/>
    </row>
    <row r="113" spans="1:18" ht="115.5" x14ac:dyDescent="0.3">
      <c r="A113" s="66" t="s">
        <v>185</v>
      </c>
      <c r="B113" s="49" t="s">
        <v>89</v>
      </c>
      <c r="C113" s="18" t="s">
        <v>13</v>
      </c>
      <c r="D113" s="50" t="s">
        <v>90</v>
      </c>
      <c r="E113" s="51">
        <f>5*2*0.37</f>
        <v>3.7</v>
      </c>
      <c r="F113" s="43"/>
      <c r="G113" s="43"/>
      <c r="Q113" s="90"/>
      <c r="R113" s="90"/>
    </row>
    <row r="114" spans="1:18" ht="99" x14ac:dyDescent="0.3">
      <c r="A114" s="66" t="s">
        <v>186</v>
      </c>
      <c r="B114" s="49" t="s">
        <v>187</v>
      </c>
      <c r="C114" s="18" t="s">
        <v>13</v>
      </c>
      <c r="D114" s="50" t="s">
        <v>45</v>
      </c>
      <c r="E114" s="51">
        <v>32000</v>
      </c>
      <c r="F114" s="43"/>
      <c r="G114" s="43"/>
      <c r="Q114" s="90"/>
      <c r="R114" s="90"/>
    </row>
    <row r="115" spans="1:18" ht="16.5" x14ac:dyDescent="0.3">
      <c r="A115" s="66" t="s">
        <v>188</v>
      </c>
      <c r="B115" s="49" t="s">
        <v>104</v>
      </c>
      <c r="C115" s="18" t="s">
        <v>13</v>
      </c>
      <c r="D115" s="50" t="s">
        <v>45</v>
      </c>
      <c r="E115" s="51">
        <f>50*2*15</f>
        <v>1500</v>
      </c>
      <c r="F115" s="43"/>
      <c r="G115" s="43"/>
      <c r="Q115" s="90"/>
      <c r="R115" s="90"/>
    </row>
    <row r="116" spans="1:18" ht="16.5" x14ac:dyDescent="0.2">
      <c r="A116" s="16"/>
      <c r="B116" s="301" t="s">
        <v>189</v>
      </c>
      <c r="C116" s="302"/>
      <c r="D116" s="302"/>
      <c r="E116" s="302"/>
      <c r="F116" s="303"/>
      <c r="G116" s="43"/>
      <c r="Q116" s="90"/>
      <c r="R116" s="90"/>
    </row>
    <row r="117" spans="1:18" ht="99" x14ac:dyDescent="0.3">
      <c r="A117" s="324" t="s">
        <v>190</v>
      </c>
      <c r="B117" s="53" t="s">
        <v>191</v>
      </c>
      <c r="C117" s="18" t="s">
        <v>13</v>
      </c>
      <c r="D117" s="50"/>
      <c r="E117" s="51"/>
      <c r="F117" s="43"/>
      <c r="G117" s="43"/>
      <c r="Q117" s="90"/>
      <c r="R117" s="90"/>
    </row>
    <row r="118" spans="1:18" ht="18" x14ac:dyDescent="0.3">
      <c r="A118" s="325"/>
      <c r="B118" s="53" t="s">
        <v>192</v>
      </c>
      <c r="C118" s="18" t="s">
        <v>13</v>
      </c>
      <c r="D118" s="50" t="s">
        <v>87</v>
      </c>
      <c r="E118" s="68">
        <v>81.5</v>
      </c>
      <c r="F118" s="43"/>
      <c r="G118" s="43"/>
      <c r="Q118" s="90"/>
      <c r="R118" s="90"/>
    </row>
    <row r="119" spans="1:18" ht="16.5" x14ac:dyDescent="0.2">
      <c r="A119" s="16"/>
      <c r="B119" s="301" t="s">
        <v>129</v>
      </c>
      <c r="C119" s="302"/>
      <c r="D119" s="302"/>
      <c r="E119" s="302"/>
      <c r="F119" s="303"/>
      <c r="G119" s="43"/>
      <c r="Q119" s="90"/>
      <c r="R119" s="90"/>
    </row>
    <row r="120" spans="1:18" ht="313.5" x14ac:dyDescent="0.3">
      <c r="A120" s="324" t="s">
        <v>193</v>
      </c>
      <c r="B120" s="69" t="s">
        <v>194</v>
      </c>
      <c r="C120" s="18" t="s">
        <v>13</v>
      </c>
      <c r="D120" s="70"/>
      <c r="E120" s="71"/>
      <c r="F120" s="299"/>
      <c r="G120" s="299"/>
      <c r="Q120" s="90"/>
      <c r="R120" s="90"/>
    </row>
    <row r="121" spans="1:18" ht="115.5" x14ac:dyDescent="0.35">
      <c r="A121" s="326"/>
      <c r="B121" s="72" t="s">
        <v>143</v>
      </c>
      <c r="C121" s="18" t="s">
        <v>13</v>
      </c>
      <c r="D121" s="73"/>
      <c r="E121" s="73"/>
      <c r="F121" s="333"/>
      <c r="G121" s="333"/>
      <c r="Q121" s="90"/>
      <c r="R121" s="90"/>
    </row>
    <row r="122" spans="1:18" ht="33" x14ac:dyDescent="0.3">
      <c r="A122" s="325"/>
      <c r="B122" s="74" t="s">
        <v>195</v>
      </c>
      <c r="C122" s="18" t="s">
        <v>13</v>
      </c>
      <c r="D122" s="75" t="s">
        <v>145</v>
      </c>
      <c r="E122" s="75">
        <f>50*330</f>
        <v>16500</v>
      </c>
      <c r="F122" s="300"/>
      <c r="G122" s="300"/>
      <c r="Q122" s="90"/>
      <c r="R122" s="90"/>
    </row>
    <row r="123" spans="1:18" ht="16.5" x14ac:dyDescent="0.2">
      <c r="A123" s="16"/>
      <c r="B123" s="304" t="s">
        <v>154</v>
      </c>
      <c r="C123" s="305"/>
      <c r="D123" s="305"/>
      <c r="E123" s="305"/>
      <c r="F123" s="306"/>
      <c r="G123" s="43"/>
      <c r="Q123" s="90"/>
      <c r="R123" s="90"/>
    </row>
    <row r="124" spans="1:18" ht="16.5" x14ac:dyDescent="0.3">
      <c r="A124" s="66" t="s">
        <v>196</v>
      </c>
      <c r="B124" s="60" t="s">
        <v>197</v>
      </c>
      <c r="C124" s="18" t="s">
        <v>13</v>
      </c>
      <c r="D124" s="55" t="s">
        <v>175</v>
      </c>
      <c r="E124" s="51">
        <f>339.57-150+80+16.16+62.25</f>
        <v>347.98</v>
      </c>
      <c r="F124" s="43"/>
      <c r="G124" s="43"/>
      <c r="Q124" s="90"/>
      <c r="R124" s="90"/>
    </row>
    <row r="125" spans="1:18" ht="16.5" x14ac:dyDescent="0.3">
      <c r="A125" s="16" t="s">
        <v>198</v>
      </c>
      <c r="B125" s="60" t="s">
        <v>177</v>
      </c>
      <c r="C125" s="18" t="s">
        <v>13</v>
      </c>
      <c r="D125" s="55" t="s">
        <v>178</v>
      </c>
      <c r="E125" s="51"/>
      <c r="F125" s="43"/>
      <c r="G125" s="43"/>
      <c r="Q125" s="90"/>
      <c r="R125" s="90"/>
    </row>
    <row r="126" spans="1:18" ht="16.5" x14ac:dyDescent="0.2">
      <c r="A126" s="65"/>
      <c r="B126" s="304" t="s">
        <v>179</v>
      </c>
      <c r="C126" s="305"/>
      <c r="D126" s="305"/>
      <c r="E126" s="305"/>
      <c r="F126" s="306"/>
      <c r="G126" s="43"/>
      <c r="Q126" s="90"/>
      <c r="R126" s="90"/>
    </row>
    <row r="127" spans="1:18" ht="14.25" x14ac:dyDescent="0.2">
      <c r="A127" s="67"/>
      <c r="B127" s="307" t="s">
        <v>199</v>
      </c>
      <c r="C127" s="308"/>
      <c r="D127" s="308"/>
      <c r="E127" s="308"/>
      <c r="F127" s="309"/>
      <c r="G127" s="22"/>
      <c r="Q127" s="90"/>
      <c r="R127" s="90"/>
    </row>
    <row r="128" spans="1:18" ht="14.25" x14ac:dyDescent="0.2">
      <c r="A128" s="16" t="s">
        <v>200</v>
      </c>
      <c r="B128" s="310" t="s">
        <v>201</v>
      </c>
      <c r="C128" s="310"/>
      <c r="D128" s="310"/>
      <c r="E128" s="310"/>
      <c r="F128" s="310"/>
      <c r="G128" s="310"/>
      <c r="Q128" s="203"/>
      <c r="R128" s="203"/>
    </row>
    <row r="129" spans="1:18" ht="93" x14ac:dyDescent="0.2">
      <c r="A129" s="66" t="s">
        <v>202</v>
      </c>
      <c r="B129" s="76" t="s">
        <v>203</v>
      </c>
      <c r="C129" s="18" t="s">
        <v>13</v>
      </c>
      <c r="D129" s="77" t="s">
        <v>204</v>
      </c>
      <c r="E129" s="78">
        <v>6000</v>
      </c>
      <c r="F129" s="79"/>
      <c r="G129" s="79"/>
      <c r="Q129" s="90"/>
      <c r="R129" s="90"/>
    </row>
    <row r="130" spans="1:18" ht="80.25" x14ac:dyDescent="0.2">
      <c r="A130" s="66" t="s">
        <v>205</v>
      </c>
      <c r="B130" s="76" t="s">
        <v>206</v>
      </c>
      <c r="C130" s="18" t="s">
        <v>13</v>
      </c>
      <c r="D130" s="77" t="s">
        <v>39</v>
      </c>
      <c r="E130" s="78">
        <v>2145</v>
      </c>
      <c r="F130" s="79"/>
      <c r="G130" s="79"/>
      <c r="Q130" s="90"/>
      <c r="R130" s="90"/>
    </row>
    <row r="131" spans="1:18" ht="63.75" x14ac:dyDescent="0.2">
      <c r="A131" s="66" t="s">
        <v>207</v>
      </c>
      <c r="B131" s="76" t="s">
        <v>208</v>
      </c>
      <c r="C131" s="18" t="s">
        <v>13</v>
      </c>
      <c r="D131" s="77" t="s">
        <v>39</v>
      </c>
      <c r="E131" s="78">
        <v>1530</v>
      </c>
      <c r="F131" s="79"/>
      <c r="G131" s="79"/>
      <c r="Q131" s="90"/>
      <c r="R131" s="90"/>
    </row>
    <row r="132" spans="1:18" ht="76.5" x14ac:dyDescent="0.2">
      <c r="A132" s="66" t="s">
        <v>209</v>
      </c>
      <c r="B132" s="76" t="s">
        <v>210</v>
      </c>
      <c r="C132" s="18" t="s">
        <v>13</v>
      </c>
      <c r="D132" s="77" t="s">
        <v>211</v>
      </c>
      <c r="E132" s="78">
        <v>6000</v>
      </c>
      <c r="F132" s="79"/>
      <c r="G132" s="79"/>
      <c r="Q132" s="90"/>
      <c r="R132" s="90"/>
    </row>
    <row r="133" spans="1:18" ht="63.75" x14ac:dyDescent="0.2">
      <c r="A133" s="66" t="s">
        <v>212</v>
      </c>
      <c r="B133" s="76" t="s">
        <v>213</v>
      </c>
      <c r="C133" s="18" t="s">
        <v>13</v>
      </c>
      <c r="D133" s="77" t="s">
        <v>39</v>
      </c>
      <c r="E133" s="78">
        <v>525</v>
      </c>
      <c r="F133" s="79"/>
      <c r="G133" s="79"/>
      <c r="Q133" s="90"/>
      <c r="R133" s="90"/>
    </row>
    <row r="134" spans="1:18" ht="16.5" x14ac:dyDescent="0.2">
      <c r="A134" s="66"/>
      <c r="B134" s="301" t="s">
        <v>214</v>
      </c>
      <c r="C134" s="302"/>
      <c r="D134" s="302"/>
      <c r="E134" s="302"/>
      <c r="F134" s="303"/>
      <c r="G134" s="79"/>
      <c r="Q134" s="90"/>
      <c r="R134" s="90"/>
    </row>
    <row r="135" spans="1:18" ht="39.75" x14ac:dyDescent="0.2">
      <c r="A135" s="66" t="s">
        <v>215</v>
      </c>
      <c r="B135" s="76" t="s">
        <v>216</v>
      </c>
      <c r="C135" s="18" t="s">
        <v>13</v>
      </c>
      <c r="D135" s="80" t="s">
        <v>217</v>
      </c>
      <c r="E135" s="81">
        <f>0.06*(2*4*6+3*5.7*9+6*5.7*3+4*4+2*2*16+2.5*3.5*6)</f>
        <v>26.22</v>
      </c>
      <c r="F135" s="79"/>
      <c r="G135" s="79"/>
      <c r="Q135" s="90"/>
      <c r="R135" s="90"/>
    </row>
    <row r="136" spans="1:18" ht="16.5" x14ac:dyDescent="0.2">
      <c r="A136" s="66"/>
      <c r="B136" s="301" t="s">
        <v>218</v>
      </c>
      <c r="C136" s="302"/>
      <c r="D136" s="302"/>
      <c r="E136" s="302"/>
      <c r="F136" s="303"/>
      <c r="G136" s="79"/>
      <c r="Q136" s="90"/>
      <c r="R136" s="90"/>
    </row>
    <row r="137" spans="1:18" ht="52.5" x14ac:dyDescent="0.2">
      <c r="A137" s="66" t="s">
        <v>219</v>
      </c>
      <c r="B137" s="76" t="s">
        <v>220</v>
      </c>
      <c r="C137" s="18" t="s">
        <v>13</v>
      </c>
      <c r="D137" s="80" t="s">
        <v>217</v>
      </c>
      <c r="E137" s="80">
        <f>0.5*(2*4*6+3*5.7*9+6*5.7*3+4*4+2*2*16+2.5*3.5*6)</f>
        <v>218.5</v>
      </c>
      <c r="F137" s="79"/>
      <c r="G137" s="79"/>
      <c r="Q137" s="90"/>
      <c r="R137" s="90"/>
    </row>
    <row r="138" spans="1:18" ht="52.5" x14ac:dyDescent="0.2">
      <c r="A138" s="66" t="s">
        <v>221</v>
      </c>
      <c r="B138" s="76" t="s">
        <v>222</v>
      </c>
      <c r="C138" s="18" t="s">
        <v>13</v>
      </c>
      <c r="D138" s="80" t="s">
        <v>217</v>
      </c>
      <c r="E138" s="80">
        <f>0.8*0.5*(2.5*8+4.7*15)</f>
        <v>36.200000000000003</v>
      </c>
      <c r="F138" s="79"/>
      <c r="G138" s="79"/>
      <c r="Q138" s="90"/>
      <c r="R138" s="90"/>
    </row>
    <row r="139" spans="1:18" ht="78" x14ac:dyDescent="0.2">
      <c r="A139" s="66" t="s">
        <v>223</v>
      </c>
      <c r="B139" s="76" t="s">
        <v>224</v>
      </c>
      <c r="C139" s="18" t="s">
        <v>13</v>
      </c>
      <c r="D139" s="80" t="s">
        <v>217</v>
      </c>
      <c r="E139" s="80">
        <v>51.48</v>
      </c>
      <c r="F139" s="79"/>
      <c r="G139" s="79"/>
      <c r="Q139" s="90"/>
      <c r="R139" s="90"/>
    </row>
    <row r="140" spans="1:18" ht="16.5" x14ac:dyDescent="0.2">
      <c r="A140" s="66"/>
      <c r="B140" s="301" t="s">
        <v>225</v>
      </c>
      <c r="C140" s="302"/>
      <c r="D140" s="302"/>
      <c r="E140" s="302"/>
      <c r="F140" s="303"/>
      <c r="G140" s="79"/>
      <c r="Q140" s="90"/>
      <c r="R140" s="90"/>
    </row>
    <row r="141" spans="1:18" ht="38.25" x14ac:dyDescent="0.2">
      <c r="A141" s="66" t="s">
        <v>226</v>
      </c>
      <c r="B141" s="76" t="s">
        <v>227</v>
      </c>
      <c r="C141" s="18" t="s">
        <v>13</v>
      </c>
      <c r="D141" s="80" t="s">
        <v>145</v>
      </c>
      <c r="E141" s="82">
        <v>16370</v>
      </c>
      <c r="F141" s="79"/>
      <c r="G141" s="79"/>
      <c r="Q141" s="90"/>
      <c r="R141" s="90"/>
    </row>
    <row r="142" spans="1:18" ht="51" x14ac:dyDescent="0.2">
      <c r="A142" s="66" t="s">
        <v>228</v>
      </c>
      <c r="B142" s="76" t="s">
        <v>229</v>
      </c>
      <c r="C142" s="18" t="s">
        <v>13</v>
      </c>
      <c r="D142" s="80" t="s">
        <v>145</v>
      </c>
      <c r="E142" s="82">
        <v>5550</v>
      </c>
      <c r="F142" s="79"/>
      <c r="G142" s="79"/>
      <c r="Q142" s="90"/>
      <c r="R142" s="90"/>
    </row>
    <row r="143" spans="1:18" ht="16.5" x14ac:dyDescent="0.2">
      <c r="A143" s="66"/>
      <c r="B143" s="301" t="s">
        <v>46</v>
      </c>
      <c r="C143" s="302"/>
      <c r="D143" s="302"/>
      <c r="E143" s="302"/>
      <c r="F143" s="303"/>
      <c r="G143" s="79"/>
      <c r="Q143" s="90"/>
      <c r="R143" s="90"/>
    </row>
    <row r="144" spans="1:18" ht="102" x14ac:dyDescent="0.2">
      <c r="A144" s="66" t="s">
        <v>230</v>
      </c>
      <c r="B144" s="76" t="s">
        <v>231</v>
      </c>
      <c r="C144" s="18" t="s">
        <v>13</v>
      </c>
      <c r="D144" s="80" t="s">
        <v>145</v>
      </c>
      <c r="E144" s="83">
        <v>333812.8</v>
      </c>
      <c r="F144" s="79"/>
      <c r="G144" s="79"/>
      <c r="Q144" s="90"/>
      <c r="R144" s="90"/>
    </row>
    <row r="145" spans="1:18" ht="25.5" x14ac:dyDescent="0.2">
      <c r="A145" s="66" t="s">
        <v>232</v>
      </c>
      <c r="B145" s="76" t="s">
        <v>233</v>
      </c>
      <c r="C145" s="18" t="s">
        <v>13</v>
      </c>
      <c r="D145" s="80" t="s">
        <v>145</v>
      </c>
      <c r="E145" s="83">
        <f>E144</f>
        <v>333812.8</v>
      </c>
      <c r="F145" s="79"/>
      <c r="G145" s="79"/>
      <c r="Q145" s="90"/>
      <c r="R145" s="90"/>
    </row>
    <row r="146" spans="1:18" ht="16.5" x14ac:dyDescent="0.2">
      <c r="A146" s="66"/>
      <c r="B146" s="301" t="s">
        <v>234</v>
      </c>
      <c r="C146" s="302"/>
      <c r="D146" s="302"/>
      <c r="E146" s="302"/>
      <c r="F146" s="303"/>
      <c r="G146" s="79"/>
      <c r="Q146" s="90"/>
      <c r="R146" s="90"/>
    </row>
    <row r="147" spans="1:18" ht="25.5" x14ac:dyDescent="0.2">
      <c r="A147" s="66" t="s">
        <v>235</v>
      </c>
      <c r="B147" s="76" t="s">
        <v>236</v>
      </c>
      <c r="C147" s="18" t="s">
        <v>13</v>
      </c>
      <c r="D147" s="80" t="s">
        <v>102</v>
      </c>
      <c r="E147" s="80">
        <v>6</v>
      </c>
      <c r="F147" s="79"/>
      <c r="G147" s="79"/>
      <c r="Q147" s="90"/>
      <c r="R147" s="90"/>
    </row>
    <row r="148" spans="1:18" ht="25.5" x14ac:dyDescent="0.2">
      <c r="A148" s="66" t="s">
        <v>237</v>
      </c>
      <c r="B148" s="76" t="s">
        <v>238</v>
      </c>
      <c r="C148" s="18" t="s">
        <v>13</v>
      </c>
      <c r="D148" s="80" t="s">
        <v>102</v>
      </c>
      <c r="E148" s="80">
        <f>2*6*4+2*8*2+10*8*2</f>
        <v>240</v>
      </c>
      <c r="F148" s="79"/>
      <c r="G148" s="79"/>
      <c r="Q148" s="90"/>
      <c r="R148" s="90"/>
    </row>
    <row r="149" spans="1:18" ht="25.5" x14ac:dyDescent="0.2">
      <c r="A149" s="66" t="s">
        <v>239</v>
      </c>
      <c r="B149" s="76" t="s">
        <v>240</v>
      </c>
      <c r="C149" s="18" t="s">
        <v>13</v>
      </c>
      <c r="D149" s="80" t="s">
        <v>102</v>
      </c>
      <c r="E149" s="80">
        <v>44</v>
      </c>
      <c r="F149" s="79"/>
      <c r="G149" s="79"/>
      <c r="Q149" s="90"/>
      <c r="R149" s="90"/>
    </row>
    <row r="150" spans="1:18" ht="16.5" x14ac:dyDescent="0.2">
      <c r="A150" s="66"/>
      <c r="B150" s="301" t="s">
        <v>154</v>
      </c>
      <c r="C150" s="302"/>
      <c r="D150" s="302"/>
      <c r="E150" s="302"/>
      <c r="F150" s="303"/>
      <c r="G150" s="79"/>
      <c r="Q150" s="90"/>
      <c r="R150" s="90"/>
    </row>
    <row r="151" spans="1:18" ht="39.75" x14ac:dyDescent="0.2">
      <c r="A151" s="66" t="s">
        <v>241</v>
      </c>
      <c r="B151" s="76" t="s">
        <v>242</v>
      </c>
      <c r="C151" s="18" t="s">
        <v>13</v>
      </c>
      <c r="D151" s="80" t="s">
        <v>243</v>
      </c>
      <c r="E151" s="80">
        <f>13*4</f>
        <v>52</v>
      </c>
      <c r="F151" s="79"/>
      <c r="G151" s="79"/>
      <c r="Q151" s="90"/>
      <c r="R151" s="90"/>
    </row>
    <row r="152" spans="1:18" ht="38.25" x14ac:dyDescent="0.2">
      <c r="A152" s="66" t="s">
        <v>244</v>
      </c>
      <c r="B152" s="76" t="s">
        <v>245</v>
      </c>
      <c r="C152" s="18" t="s">
        <v>13</v>
      </c>
      <c r="D152" s="80" t="s">
        <v>243</v>
      </c>
      <c r="E152" s="80">
        <f>8*16</f>
        <v>128</v>
      </c>
      <c r="F152" s="79"/>
      <c r="G152" s="79"/>
      <c r="Q152" s="90"/>
      <c r="R152" s="90"/>
    </row>
    <row r="153" spans="1:18" ht="65.25" x14ac:dyDescent="0.2">
      <c r="A153" s="66" t="s">
        <v>246</v>
      </c>
      <c r="B153" s="84" t="s">
        <v>247</v>
      </c>
      <c r="C153" s="18" t="s">
        <v>13</v>
      </c>
      <c r="D153" s="80" t="s">
        <v>248</v>
      </c>
      <c r="E153" s="85">
        <f>4*5*13.3</f>
        <v>266</v>
      </c>
      <c r="F153" s="79"/>
      <c r="G153" s="79"/>
      <c r="Q153" s="90"/>
      <c r="R153" s="90"/>
    </row>
    <row r="154" spans="1:18" ht="65.25" x14ac:dyDescent="0.2">
      <c r="A154" s="66" t="s">
        <v>249</v>
      </c>
      <c r="B154" s="84" t="s">
        <v>250</v>
      </c>
      <c r="C154" s="18" t="s">
        <v>13</v>
      </c>
      <c r="D154" s="80" t="s">
        <v>248</v>
      </c>
      <c r="E154" s="85">
        <f>2*2*15*(9+13)+3*351*2</f>
        <v>3426</v>
      </c>
      <c r="F154" s="79"/>
      <c r="G154" s="79"/>
      <c r="Q154" s="90"/>
      <c r="R154" s="90"/>
    </row>
    <row r="155" spans="1:18" ht="16.5" x14ac:dyDescent="0.2">
      <c r="A155" s="66"/>
      <c r="B155" s="301" t="s">
        <v>172</v>
      </c>
      <c r="C155" s="302"/>
      <c r="D155" s="302"/>
      <c r="E155" s="302"/>
      <c r="F155" s="303"/>
      <c r="G155" s="79"/>
      <c r="Q155" s="90"/>
      <c r="R155" s="90"/>
    </row>
    <row r="156" spans="1:18" ht="38.25" x14ac:dyDescent="0.2">
      <c r="A156" s="66" t="s">
        <v>251</v>
      </c>
      <c r="B156" s="76" t="s">
        <v>252</v>
      </c>
      <c r="C156" s="18" t="s">
        <v>13</v>
      </c>
      <c r="D156" s="80" t="s">
        <v>248</v>
      </c>
      <c r="E156" s="80">
        <f>25*0.1*0.3*10</f>
        <v>7.5</v>
      </c>
      <c r="F156" s="79"/>
      <c r="G156" s="79"/>
      <c r="Q156" s="90"/>
      <c r="R156" s="90"/>
    </row>
    <row r="157" spans="1:18" ht="38.25" x14ac:dyDescent="0.2">
      <c r="A157" s="66" t="s">
        <v>253</v>
      </c>
      <c r="B157" s="76" t="s">
        <v>254</v>
      </c>
      <c r="C157" s="18" t="s">
        <v>13</v>
      </c>
      <c r="D157" s="80" t="s">
        <v>248</v>
      </c>
      <c r="E157" s="80">
        <f>351*2.1</f>
        <v>737.1</v>
      </c>
      <c r="F157" s="79"/>
      <c r="G157" s="79"/>
      <c r="Q157" s="90"/>
      <c r="R157" s="90"/>
    </row>
    <row r="158" spans="1:18" ht="25.5" x14ac:dyDescent="0.2">
      <c r="A158" s="66" t="s">
        <v>255</v>
      </c>
      <c r="B158" s="76" t="s">
        <v>256</v>
      </c>
      <c r="C158" s="18" t="s">
        <v>13</v>
      </c>
      <c r="D158" s="80" t="s">
        <v>248</v>
      </c>
      <c r="E158" s="80">
        <f>351*2.15</f>
        <v>754.65</v>
      </c>
      <c r="F158" s="79"/>
      <c r="G158" s="79"/>
      <c r="Q158" s="90"/>
      <c r="R158" s="90"/>
    </row>
    <row r="159" spans="1:18" ht="38.25" x14ac:dyDescent="0.2">
      <c r="A159" s="66" t="s">
        <v>257</v>
      </c>
      <c r="B159" s="76" t="s">
        <v>258</v>
      </c>
      <c r="C159" s="18" t="s">
        <v>13</v>
      </c>
      <c r="D159" s="80" t="s">
        <v>248</v>
      </c>
      <c r="E159" s="80">
        <f>68.5*2+15+14+9.5+44+2.5*5+6*3*2</f>
        <v>268</v>
      </c>
      <c r="F159" s="79"/>
      <c r="G159" s="79"/>
      <c r="Q159" s="90"/>
      <c r="R159" s="90"/>
    </row>
    <row r="160" spans="1:18" ht="16.5" x14ac:dyDescent="0.2">
      <c r="A160" s="16"/>
      <c r="B160" s="301" t="s">
        <v>179</v>
      </c>
      <c r="C160" s="302"/>
      <c r="D160" s="302"/>
      <c r="E160" s="302"/>
      <c r="F160" s="303"/>
      <c r="G160" s="79"/>
      <c r="Q160" s="90"/>
      <c r="R160" s="90"/>
    </row>
    <row r="161" spans="1:18" ht="31.5" customHeight="1" x14ac:dyDescent="0.2">
      <c r="A161" s="67"/>
      <c r="B161" s="307" t="s">
        <v>259</v>
      </c>
      <c r="C161" s="308"/>
      <c r="D161" s="308"/>
      <c r="E161" s="308"/>
      <c r="F161" s="309"/>
      <c r="G161" s="22"/>
      <c r="Q161" s="90"/>
      <c r="R161" s="90"/>
    </row>
    <row r="162" spans="1:18" ht="14.25" x14ac:dyDescent="0.25">
      <c r="A162" s="16" t="s">
        <v>260</v>
      </c>
      <c r="B162" s="348" t="s">
        <v>261</v>
      </c>
      <c r="C162" s="348"/>
      <c r="D162" s="348"/>
      <c r="E162" s="348"/>
      <c r="F162" s="348"/>
      <c r="G162" s="348"/>
      <c r="Q162" s="203"/>
      <c r="R162" s="203"/>
    </row>
    <row r="163" spans="1:18" ht="16.5" x14ac:dyDescent="0.25">
      <c r="A163" s="16"/>
      <c r="B163" s="349" t="s">
        <v>1399</v>
      </c>
      <c r="C163" s="350"/>
      <c r="D163" s="350"/>
      <c r="E163" s="350"/>
      <c r="F163" s="351"/>
      <c r="G163" s="192"/>
      <c r="Q163" s="203"/>
      <c r="R163" s="203"/>
    </row>
    <row r="164" spans="1:18" ht="114.75" x14ac:dyDescent="0.2">
      <c r="A164" s="16" t="s">
        <v>262</v>
      </c>
      <c r="B164" s="191" t="s">
        <v>1387</v>
      </c>
      <c r="C164" s="18" t="s">
        <v>13</v>
      </c>
      <c r="D164" s="86" t="s">
        <v>36</v>
      </c>
      <c r="E164" s="87">
        <v>9000</v>
      </c>
      <c r="F164" s="79"/>
      <c r="G164" s="79"/>
      <c r="Q164" s="90"/>
      <c r="R164" s="90"/>
    </row>
    <row r="165" spans="1:18" ht="114.75" x14ac:dyDescent="0.2">
      <c r="A165" s="16" t="s">
        <v>263</v>
      </c>
      <c r="B165" s="191" t="s">
        <v>1388</v>
      </c>
      <c r="C165" s="18" t="s">
        <v>13</v>
      </c>
      <c r="D165" s="86" t="s">
        <v>248</v>
      </c>
      <c r="E165" s="87">
        <v>34300</v>
      </c>
      <c r="F165" s="79"/>
      <c r="G165" s="79"/>
      <c r="Q165" s="90"/>
      <c r="R165" s="90"/>
    </row>
    <row r="166" spans="1:18" ht="16.5" x14ac:dyDescent="0.2">
      <c r="A166" s="16"/>
      <c r="B166" s="301" t="s">
        <v>189</v>
      </c>
      <c r="C166" s="302"/>
      <c r="D166" s="302"/>
      <c r="E166" s="302"/>
      <c r="F166" s="303"/>
      <c r="G166" s="79"/>
      <c r="Q166" s="90"/>
      <c r="R166" s="90"/>
    </row>
    <row r="167" spans="1:18" ht="16.5" x14ac:dyDescent="0.2">
      <c r="A167" s="16"/>
      <c r="B167" s="349" t="s">
        <v>1390</v>
      </c>
      <c r="C167" s="350"/>
      <c r="D167" s="350"/>
      <c r="E167" s="350"/>
      <c r="F167" s="351"/>
      <c r="G167" s="79"/>
      <c r="Q167" s="90"/>
      <c r="R167" s="90"/>
    </row>
    <row r="168" spans="1:18" ht="216.75" x14ac:dyDescent="0.2">
      <c r="A168" s="16" t="s">
        <v>264</v>
      </c>
      <c r="B168" s="191" t="s">
        <v>1389</v>
      </c>
      <c r="C168" s="18"/>
      <c r="D168" s="86" t="s">
        <v>265</v>
      </c>
      <c r="E168" s="87">
        <v>4300</v>
      </c>
      <c r="F168" s="79"/>
      <c r="G168" s="79"/>
      <c r="Q168" s="90"/>
      <c r="R168" s="90"/>
    </row>
    <row r="169" spans="1:18" ht="191.25" x14ac:dyDescent="0.2">
      <c r="A169" s="16" t="s">
        <v>1398</v>
      </c>
      <c r="B169" s="191" t="s">
        <v>1397</v>
      </c>
      <c r="C169" s="18" t="s">
        <v>13</v>
      </c>
      <c r="D169" s="86" t="s">
        <v>248</v>
      </c>
      <c r="E169" s="87">
        <v>9000</v>
      </c>
      <c r="F169" s="79"/>
      <c r="G169" s="79"/>
      <c r="Q169" s="90"/>
      <c r="R169" s="90"/>
    </row>
    <row r="170" spans="1:18" ht="127.5" x14ac:dyDescent="0.2">
      <c r="A170" s="16" t="s">
        <v>266</v>
      </c>
      <c r="B170" s="191" t="s">
        <v>1396</v>
      </c>
      <c r="C170" s="18" t="s">
        <v>13</v>
      </c>
      <c r="D170" s="86" t="s">
        <v>217</v>
      </c>
      <c r="E170" s="87">
        <v>8400</v>
      </c>
      <c r="F170" s="79"/>
      <c r="G170" s="79"/>
      <c r="Q170" s="90"/>
      <c r="R170" s="90"/>
    </row>
    <row r="171" spans="1:18" ht="129" x14ac:dyDescent="0.2">
      <c r="A171" s="16" t="s">
        <v>267</v>
      </c>
      <c r="B171" s="191" t="s">
        <v>1395</v>
      </c>
      <c r="C171" s="18" t="s">
        <v>13</v>
      </c>
      <c r="D171" s="86" t="s">
        <v>217</v>
      </c>
      <c r="E171" s="87">
        <v>2700</v>
      </c>
      <c r="F171" s="79"/>
      <c r="G171" s="79"/>
      <c r="Q171" s="90"/>
      <c r="R171" s="90"/>
    </row>
    <row r="172" spans="1:18" ht="16.5" x14ac:dyDescent="0.2">
      <c r="A172" s="16"/>
      <c r="B172" s="301" t="s">
        <v>214</v>
      </c>
      <c r="C172" s="302"/>
      <c r="D172" s="302"/>
      <c r="E172" s="302"/>
      <c r="F172" s="303"/>
      <c r="G172" s="79"/>
      <c r="Q172" s="90"/>
      <c r="R172" s="90"/>
    </row>
    <row r="173" spans="1:18" ht="16.5" x14ac:dyDescent="0.2">
      <c r="A173" s="16"/>
      <c r="B173" s="349" t="s">
        <v>1394</v>
      </c>
      <c r="C173" s="350"/>
      <c r="D173" s="350"/>
      <c r="E173" s="350"/>
      <c r="F173" s="351"/>
      <c r="G173" s="79"/>
      <c r="Q173" s="90"/>
      <c r="R173" s="90"/>
    </row>
    <row r="174" spans="1:18" ht="89.25" x14ac:dyDescent="0.2">
      <c r="A174" s="16" t="s">
        <v>268</v>
      </c>
      <c r="B174" s="191" t="s">
        <v>1392</v>
      </c>
      <c r="C174" s="77" t="s">
        <v>1369</v>
      </c>
      <c r="D174" s="86" t="s">
        <v>164</v>
      </c>
      <c r="E174" s="87">
        <v>2311</v>
      </c>
      <c r="F174" s="79"/>
      <c r="G174" s="79"/>
      <c r="Q174" s="90"/>
      <c r="R174" s="90"/>
    </row>
    <row r="175" spans="1:18" ht="76.5" x14ac:dyDescent="0.2">
      <c r="A175" s="16" t="s">
        <v>269</v>
      </c>
      <c r="B175" s="191" t="s">
        <v>1393</v>
      </c>
      <c r="C175" s="77" t="s">
        <v>1369</v>
      </c>
      <c r="D175" s="86" t="s">
        <v>133</v>
      </c>
      <c r="E175" s="87">
        <v>5</v>
      </c>
      <c r="F175" s="79"/>
      <c r="G175" s="79"/>
      <c r="Q175" s="90"/>
      <c r="R175" s="90"/>
    </row>
    <row r="176" spans="1:18" ht="16.5" x14ac:dyDescent="0.2">
      <c r="A176" s="16"/>
      <c r="B176" s="301" t="s">
        <v>270</v>
      </c>
      <c r="C176" s="302"/>
      <c r="D176" s="302"/>
      <c r="E176" s="302"/>
      <c r="F176" s="303"/>
      <c r="G176" s="79"/>
      <c r="Q176" s="90"/>
      <c r="R176" s="90"/>
    </row>
    <row r="177" spans="1:18" ht="16.5" x14ac:dyDescent="0.2">
      <c r="A177" s="16"/>
      <c r="B177" s="349" t="s">
        <v>1400</v>
      </c>
      <c r="C177" s="350"/>
      <c r="D177" s="350"/>
      <c r="E177" s="350"/>
      <c r="F177" s="351"/>
      <c r="G177" s="79"/>
      <c r="Q177" s="90"/>
      <c r="R177" s="90"/>
    </row>
    <row r="178" spans="1:18" ht="89.25" x14ac:dyDescent="0.2">
      <c r="A178" s="16" t="s">
        <v>271</v>
      </c>
      <c r="B178" s="191" t="s">
        <v>1391</v>
      </c>
      <c r="C178" s="77" t="s">
        <v>1369</v>
      </c>
      <c r="D178" s="86" t="s">
        <v>36</v>
      </c>
      <c r="E178" s="87">
        <v>14000</v>
      </c>
      <c r="F178" s="79"/>
      <c r="G178" s="79"/>
      <c r="Q178" s="90"/>
      <c r="R178" s="90"/>
    </row>
    <row r="179" spans="1:18" ht="16.5" x14ac:dyDescent="0.2">
      <c r="A179" s="16"/>
      <c r="B179" s="301" t="s">
        <v>272</v>
      </c>
      <c r="C179" s="302"/>
      <c r="D179" s="302"/>
      <c r="E179" s="302"/>
      <c r="F179" s="303"/>
      <c r="G179" s="79"/>
      <c r="Q179" s="90"/>
      <c r="R179" s="90"/>
    </row>
    <row r="180" spans="1:18" ht="14.25" x14ac:dyDescent="0.2">
      <c r="A180" s="16"/>
      <c r="B180" s="334" t="s">
        <v>273</v>
      </c>
      <c r="C180" s="335"/>
      <c r="D180" s="335"/>
      <c r="E180" s="335"/>
      <c r="F180" s="336"/>
      <c r="G180" s="79"/>
      <c r="Q180" s="90"/>
      <c r="R180" s="90"/>
    </row>
    <row r="181" spans="1:18" ht="14.25" x14ac:dyDescent="0.25">
      <c r="A181" s="16" t="s">
        <v>274</v>
      </c>
      <c r="B181" s="337" t="s">
        <v>275</v>
      </c>
      <c r="C181" s="338"/>
      <c r="D181" s="338"/>
      <c r="E181" s="338"/>
      <c r="F181" s="338"/>
      <c r="G181" s="339"/>
      <c r="Q181" s="203"/>
      <c r="R181" s="203"/>
    </row>
    <row r="182" spans="1:18" ht="63.75" x14ac:dyDescent="0.2">
      <c r="A182" s="16" t="s">
        <v>276</v>
      </c>
      <c r="B182" s="76" t="s">
        <v>1355</v>
      </c>
      <c r="C182" s="77" t="s">
        <v>1369</v>
      </c>
      <c r="D182" s="86" t="s">
        <v>1356</v>
      </c>
      <c r="E182" s="189">
        <v>1</v>
      </c>
      <c r="F182" s="79"/>
      <c r="G182" s="79"/>
      <c r="Q182" s="90"/>
      <c r="R182" s="90"/>
    </row>
    <row r="183" spans="1:18" ht="25.5" x14ac:dyDescent="0.2">
      <c r="A183" s="16" t="s">
        <v>1370</v>
      </c>
      <c r="B183" s="188" t="s">
        <v>1385</v>
      </c>
      <c r="C183" s="77" t="s">
        <v>1369</v>
      </c>
      <c r="D183" s="86" t="s">
        <v>1356</v>
      </c>
      <c r="E183" s="189">
        <v>1</v>
      </c>
      <c r="F183" s="79"/>
      <c r="G183" s="79"/>
      <c r="Q183" s="90"/>
      <c r="R183" s="90"/>
    </row>
    <row r="184" spans="1:18" ht="38.25" x14ac:dyDescent="0.2">
      <c r="A184" s="16" t="s">
        <v>1373</v>
      </c>
      <c r="B184" s="186" t="s">
        <v>1384</v>
      </c>
      <c r="C184" s="77" t="s">
        <v>1369</v>
      </c>
      <c r="D184" s="86" t="s">
        <v>1356</v>
      </c>
      <c r="E184" s="189">
        <v>1</v>
      </c>
      <c r="F184" s="79"/>
      <c r="G184" s="79"/>
      <c r="Q184" s="90"/>
      <c r="R184" s="90"/>
    </row>
    <row r="185" spans="1:18" ht="15" x14ac:dyDescent="0.25">
      <c r="A185" s="16"/>
      <c r="B185" s="340" t="s">
        <v>1371</v>
      </c>
      <c r="C185" s="341"/>
      <c r="D185" s="341"/>
      <c r="E185" s="341"/>
      <c r="F185" s="341"/>
      <c r="G185" s="79"/>
      <c r="Q185" s="90"/>
      <c r="R185" s="90"/>
    </row>
    <row r="186" spans="1:18" ht="14.25" customHeight="1" x14ac:dyDescent="0.25">
      <c r="A186" s="16"/>
      <c r="B186" s="342" t="s">
        <v>277</v>
      </c>
      <c r="C186" s="343"/>
      <c r="D186" s="343"/>
      <c r="E186" s="343"/>
      <c r="F186" s="344"/>
      <c r="G186" s="209"/>
      <c r="H186" s="210"/>
      <c r="I186" s="210"/>
      <c r="J186" s="210"/>
      <c r="K186" s="210"/>
      <c r="L186" s="210"/>
      <c r="M186" s="210"/>
      <c r="N186" s="210"/>
      <c r="O186" s="210"/>
      <c r="P186" s="210"/>
      <c r="Q186" s="202"/>
      <c r="R186" s="202"/>
    </row>
    <row r="187" spans="1:18" x14ac:dyDescent="0.25">
      <c r="A187" s="88"/>
      <c r="B187" s="89"/>
      <c r="C187" s="89"/>
      <c r="D187" s="90"/>
      <c r="E187" s="91"/>
      <c r="F187" s="92"/>
      <c r="G187" s="93"/>
      <c r="Q187" s="90"/>
      <c r="R187" s="90"/>
    </row>
    <row r="188" spans="1:18" ht="15.75" x14ac:dyDescent="0.25">
      <c r="A188" s="94">
        <v>2</v>
      </c>
      <c r="B188" s="345" t="s">
        <v>278</v>
      </c>
      <c r="C188" s="345"/>
      <c r="D188" s="345"/>
      <c r="E188" s="345"/>
      <c r="F188" s="345"/>
      <c r="G188" s="345"/>
      <c r="Q188" s="90"/>
      <c r="R188" s="90"/>
    </row>
    <row r="189" spans="1:18" ht="27.75" customHeight="1" x14ac:dyDescent="0.25">
      <c r="A189" s="346" t="s">
        <v>1401</v>
      </c>
      <c r="B189" s="347"/>
      <c r="C189" s="347"/>
      <c r="D189" s="347"/>
      <c r="E189" s="347"/>
      <c r="F189" s="347"/>
      <c r="G189" s="347"/>
      <c r="H189" s="347"/>
      <c r="I189" s="347"/>
      <c r="J189" s="95"/>
      <c r="K189" s="95"/>
    </row>
    <row r="190" spans="1:18" x14ac:dyDescent="0.25">
      <c r="A190" s="96" t="s">
        <v>279</v>
      </c>
      <c r="B190" s="295" t="s">
        <v>280</v>
      </c>
      <c r="C190" s="295"/>
      <c r="D190" s="295"/>
      <c r="E190" s="295"/>
      <c r="F190" s="295"/>
      <c r="G190" s="295"/>
      <c r="H190" s="295"/>
      <c r="I190" s="295"/>
      <c r="J190" s="295"/>
      <c r="K190" s="295"/>
      <c r="L190" s="295"/>
      <c r="M190" s="295"/>
      <c r="N190" s="295"/>
      <c r="O190" s="295"/>
      <c r="P190" s="295"/>
      <c r="Q190" s="295"/>
      <c r="R190" s="295"/>
    </row>
    <row r="191" spans="1:18" x14ac:dyDescent="0.25">
      <c r="A191" s="97" t="s">
        <v>279</v>
      </c>
      <c r="B191" s="211" t="s">
        <v>281</v>
      </c>
      <c r="C191" s="211" t="s">
        <v>282</v>
      </c>
      <c r="D191" s="211" t="s">
        <v>283</v>
      </c>
      <c r="E191" s="212">
        <v>1</v>
      </c>
      <c r="F191" s="213"/>
      <c r="G191" s="214"/>
      <c r="I191" s="2" t="s">
        <v>284</v>
      </c>
      <c r="J191" s="2">
        <v>1761</v>
      </c>
      <c r="Q191" s="90"/>
      <c r="R191" s="90"/>
    </row>
    <row r="192" spans="1:18" x14ac:dyDescent="0.25">
      <c r="A192" s="98" t="s">
        <v>285</v>
      </c>
      <c r="B192" s="99" t="s">
        <v>286</v>
      </c>
      <c r="C192" s="90" t="s">
        <v>287</v>
      </c>
      <c r="D192" s="90" t="s">
        <v>283</v>
      </c>
      <c r="E192" s="91">
        <f t="shared" ref="E192:E197" si="0">J192/I192</f>
        <v>1</v>
      </c>
      <c r="F192" s="92"/>
      <c r="G192" s="93"/>
      <c r="I192" s="2">
        <v>946.93</v>
      </c>
      <c r="J192" s="2">
        <v>946.93</v>
      </c>
      <c r="K192" s="2">
        <v>396</v>
      </c>
      <c r="Q192" s="90"/>
      <c r="R192" s="90"/>
    </row>
    <row r="193" spans="1:18" x14ac:dyDescent="0.25">
      <c r="A193" s="98" t="s">
        <v>288</v>
      </c>
      <c r="B193" s="99" t="s">
        <v>289</v>
      </c>
      <c r="C193" s="90" t="s">
        <v>290</v>
      </c>
      <c r="D193" s="90" t="s">
        <v>283</v>
      </c>
      <c r="E193" s="91">
        <f t="shared" si="0"/>
        <v>1</v>
      </c>
      <c r="F193" s="92"/>
      <c r="G193" s="93"/>
      <c r="I193" s="2">
        <v>131.32</v>
      </c>
      <c r="J193" s="2">
        <v>131.32</v>
      </c>
      <c r="K193" s="2">
        <v>396</v>
      </c>
      <c r="Q193" s="90"/>
      <c r="R193" s="90"/>
    </row>
    <row r="194" spans="1:18" x14ac:dyDescent="0.25">
      <c r="A194" s="98" t="s">
        <v>291</v>
      </c>
      <c r="B194" s="99" t="s">
        <v>292</v>
      </c>
      <c r="C194" s="90" t="s">
        <v>293</v>
      </c>
      <c r="D194" s="90" t="s">
        <v>283</v>
      </c>
      <c r="E194" s="91">
        <f t="shared" si="0"/>
        <v>1</v>
      </c>
      <c r="F194" s="92"/>
      <c r="G194" s="93"/>
      <c r="I194" s="2">
        <v>33.200000000000003</v>
      </c>
      <c r="J194" s="2">
        <v>33.200000000000003</v>
      </c>
      <c r="K194" s="2">
        <v>396</v>
      </c>
      <c r="Q194" s="90"/>
      <c r="R194" s="90"/>
    </row>
    <row r="195" spans="1:18" x14ac:dyDescent="0.25">
      <c r="A195" s="98" t="s">
        <v>294</v>
      </c>
      <c r="B195" s="99" t="s">
        <v>295</v>
      </c>
      <c r="C195" s="90" t="s">
        <v>296</v>
      </c>
      <c r="D195" s="90" t="s">
        <v>283</v>
      </c>
      <c r="E195" s="91">
        <f t="shared" si="0"/>
        <v>1</v>
      </c>
      <c r="F195" s="92"/>
      <c r="G195" s="93"/>
      <c r="I195" s="2">
        <v>379.6</v>
      </c>
      <c r="J195" s="2">
        <v>379.6</v>
      </c>
      <c r="K195" s="2">
        <v>396</v>
      </c>
      <c r="Q195" s="90"/>
      <c r="R195" s="90"/>
    </row>
    <row r="196" spans="1:18" x14ac:dyDescent="0.25">
      <c r="A196" s="98" t="s">
        <v>297</v>
      </c>
      <c r="B196" s="99" t="s">
        <v>298</v>
      </c>
      <c r="C196" s="90" t="s">
        <v>299</v>
      </c>
      <c r="D196" s="90" t="s">
        <v>283</v>
      </c>
      <c r="E196" s="91">
        <f t="shared" si="0"/>
        <v>1</v>
      </c>
      <c r="F196" s="92"/>
      <c r="G196" s="93"/>
      <c r="I196" s="2">
        <v>111.7</v>
      </c>
      <c r="J196" s="2">
        <v>111.7</v>
      </c>
      <c r="K196" s="2">
        <v>396</v>
      </c>
      <c r="Q196" s="90"/>
      <c r="R196" s="90"/>
    </row>
    <row r="197" spans="1:18" x14ac:dyDescent="0.25">
      <c r="A197" s="98" t="s">
        <v>300</v>
      </c>
      <c r="B197" s="100" t="s">
        <v>301</v>
      </c>
      <c r="C197" s="101" t="s">
        <v>302</v>
      </c>
      <c r="D197" s="101" t="s">
        <v>283</v>
      </c>
      <c r="E197" s="102">
        <f t="shared" si="0"/>
        <v>1</v>
      </c>
      <c r="F197" s="103"/>
      <c r="G197" s="104"/>
      <c r="I197" s="2">
        <v>158.19999999999999</v>
      </c>
      <c r="J197" s="2">
        <v>158.19999999999999</v>
      </c>
      <c r="K197" s="2">
        <v>357.5</v>
      </c>
      <c r="Q197" s="90"/>
      <c r="R197" s="90"/>
    </row>
    <row r="198" spans="1:18" x14ac:dyDescent="0.25">
      <c r="A198" s="355"/>
      <c r="B198" s="355"/>
      <c r="C198" s="355"/>
      <c r="D198" s="355"/>
      <c r="E198" s="355"/>
      <c r="F198" s="355"/>
      <c r="G198" s="355"/>
      <c r="H198" s="106"/>
      <c r="I198" s="106"/>
      <c r="J198" s="106"/>
      <c r="K198" s="106"/>
      <c r="Q198" s="90"/>
      <c r="R198" s="90"/>
    </row>
    <row r="199" spans="1:18" ht="12.75" customHeight="1" x14ac:dyDescent="0.25">
      <c r="A199" s="359" t="s">
        <v>303</v>
      </c>
      <c r="B199" s="360"/>
      <c r="C199" s="360"/>
      <c r="D199" s="360"/>
      <c r="E199" s="361"/>
      <c r="F199" s="356"/>
      <c r="G199" s="107">
        <f>G191</f>
        <v>0</v>
      </c>
      <c r="Q199" s="206"/>
      <c r="R199" s="206"/>
    </row>
    <row r="200" spans="1:18" x14ac:dyDescent="0.25">
      <c r="A200" s="353" t="s">
        <v>1446</v>
      </c>
      <c r="B200" s="354"/>
      <c r="C200" s="354"/>
      <c r="D200" s="354"/>
      <c r="E200" s="354"/>
      <c r="F200" s="354"/>
      <c r="G200" s="354"/>
    </row>
    <row r="201" spans="1:18" x14ac:dyDescent="0.25">
      <c r="A201" s="96" t="s">
        <v>304</v>
      </c>
      <c r="B201" s="295" t="s">
        <v>58</v>
      </c>
      <c r="C201" s="295"/>
      <c r="D201" s="295"/>
      <c r="E201" s="295"/>
      <c r="F201" s="295"/>
      <c r="G201" s="295"/>
      <c r="H201" s="295"/>
      <c r="I201" s="295"/>
      <c r="J201" s="295"/>
      <c r="K201" s="295"/>
      <c r="L201" s="295"/>
      <c r="M201" s="295"/>
      <c r="N201" s="295"/>
      <c r="O201" s="295"/>
      <c r="P201" s="295"/>
      <c r="Q201" s="295"/>
      <c r="R201" s="295"/>
    </row>
    <row r="202" spans="1:18" ht="25.5" x14ac:dyDescent="0.25">
      <c r="A202" s="88" t="s">
        <v>304</v>
      </c>
      <c r="B202" s="211" t="s">
        <v>305</v>
      </c>
      <c r="C202" s="211" t="s">
        <v>306</v>
      </c>
      <c r="D202" s="211" t="s">
        <v>283</v>
      </c>
      <c r="E202" s="212">
        <v>1</v>
      </c>
      <c r="F202" s="213"/>
      <c r="G202" s="214"/>
      <c r="I202" s="2" t="s">
        <v>284</v>
      </c>
      <c r="Q202" s="211"/>
      <c r="R202" s="211"/>
    </row>
    <row r="203" spans="1:18" x14ac:dyDescent="0.25">
      <c r="A203" s="88" t="s">
        <v>307</v>
      </c>
      <c r="B203" s="90" t="s">
        <v>308</v>
      </c>
      <c r="C203" s="90" t="s">
        <v>309</v>
      </c>
      <c r="D203" s="90" t="s">
        <v>283</v>
      </c>
      <c r="E203" s="91">
        <f>J203/I203</f>
        <v>1</v>
      </c>
      <c r="F203" s="92"/>
      <c r="G203" s="93"/>
      <c r="I203" s="2">
        <v>448.8</v>
      </c>
      <c r="J203" s="2">
        <v>448.8</v>
      </c>
      <c r="K203" s="2">
        <v>396</v>
      </c>
      <c r="Q203" s="90"/>
      <c r="R203" s="90"/>
    </row>
    <row r="204" spans="1:18" x14ac:dyDescent="0.25">
      <c r="A204" s="88" t="s">
        <v>310</v>
      </c>
      <c r="B204" s="90" t="s">
        <v>311</v>
      </c>
      <c r="C204" s="90" t="s">
        <v>312</v>
      </c>
      <c r="D204" s="90" t="s">
        <v>283</v>
      </c>
      <c r="E204" s="91">
        <f>J204/I204</f>
        <v>1</v>
      </c>
      <c r="F204" s="92"/>
      <c r="G204" s="93"/>
      <c r="I204" s="2">
        <v>112.8</v>
      </c>
      <c r="J204" s="2">
        <v>112.8</v>
      </c>
      <c r="K204" s="2">
        <v>396</v>
      </c>
      <c r="Q204" s="90"/>
      <c r="R204" s="90"/>
    </row>
    <row r="205" spans="1:18" x14ac:dyDescent="0.25">
      <c r="A205" s="88" t="s">
        <v>313</v>
      </c>
      <c r="B205" s="90" t="s">
        <v>308</v>
      </c>
      <c r="C205" s="90" t="s">
        <v>314</v>
      </c>
      <c r="D205" s="90" t="s">
        <v>283</v>
      </c>
      <c r="E205" s="91">
        <f>J205/I205</f>
        <v>1</v>
      </c>
      <c r="F205" s="92"/>
      <c r="G205" s="93"/>
      <c r="I205" s="2">
        <v>387.8</v>
      </c>
      <c r="J205" s="2">
        <v>387.8</v>
      </c>
      <c r="K205" s="2">
        <v>396</v>
      </c>
      <c r="Q205" s="90"/>
      <c r="R205" s="90"/>
    </row>
    <row r="206" spans="1:18" x14ac:dyDescent="0.25">
      <c r="A206" s="88" t="s">
        <v>315</v>
      </c>
      <c r="B206" s="90" t="s">
        <v>311</v>
      </c>
      <c r="C206" s="90" t="s">
        <v>316</v>
      </c>
      <c r="D206" s="90" t="s">
        <v>283</v>
      </c>
      <c r="E206" s="91">
        <f>J206/I206</f>
        <v>1</v>
      </c>
      <c r="F206" s="92"/>
      <c r="G206" s="93"/>
      <c r="I206" s="2">
        <v>123.3</v>
      </c>
      <c r="J206" s="2">
        <v>123.3</v>
      </c>
      <c r="K206" s="2">
        <v>396</v>
      </c>
      <c r="Q206" s="90"/>
      <c r="R206" s="90"/>
    </row>
    <row r="207" spans="1:18" x14ac:dyDescent="0.25">
      <c r="A207" s="88" t="s">
        <v>317</v>
      </c>
      <c r="B207" s="90" t="s">
        <v>318</v>
      </c>
      <c r="C207" s="90" t="s">
        <v>306</v>
      </c>
      <c r="D207" s="90" t="s">
        <v>283</v>
      </c>
      <c r="E207" s="91">
        <f>J207/I207</f>
        <v>1</v>
      </c>
      <c r="F207" s="92"/>
      <c r="G207" s="93"/>
      <c r="I207" s="2">
        <v>23.5</v>
      </c>
      <c r="J207" s="2">
        <v>23.5</v>
      </c>
      <c r="K207" s="2">
        <v>357.5</v>
      </c>
      <c r="Q207" s="90"/>
      <c r="R207" s="90"/>
    </row>
    <row r="208" spans="1:18" x14ac:dyDescent="0.25">
      <c r="A208" s="98"/>
      <c r="B208" s="362"/>
      <c r="C208" s="362"/>
      <c r="D208" s="362"/>
      <c r="E208" s="362"/>
      <c r="F208" s="362"/>
      <c r="G208" s="362"/>
      <c r="Q208" s="90"/>
      <c r="R208" s="90"/>
    </row>
    <row r="209" spans="1:18" x14ac:dyDescent="0.25">
      <c r="A209" s="352" t="s">
        <v>303</v>
      </c>
      <c r="B209" s="352"/>
      <c r="C209" s="352"/>
      <c r="D209" s="352"/>
      <c r="E209" s="352"/>
      <c r="F209" s="352"/>
      <c r="G209" s="108">
        <f>G202</f>
        <v>0</v>
      </c>
      <c r="Q209" s="206"/>
      <c r="R209" s="206"/>
    </row>
    <row r="210" spans="1:18" ht="12.75" customHeight="1" x14ac:dyDescent="0.25">
      <c r="A210" s="353" t="s">
        <v>1447</v>
      </c>
      <c r="B210" s="354"/>
      <c r="C210" s="354"/>
      <c r="D210" s="354"/>
      <c r="E210" s="354"/>
      <c r="F210" s="354"/>
      <c r="G210" s="354"/>
    </row>
    <row r="211" spans="1:18" x14ac:dyDescent="0.25">
      <c r="A211" s="96" t="s">
        <v>319</v>
      </c>
      <c r="B211" s="295" t="s">
        <v>320</v>
      </c>
      <c r="C211" s="295"/>
      <c r="D211" s="295"/>
      <c r="E211" s="295"/>
      <c r="F211" s="295"/>
      <c r="G211" s="295"/>
      <c r="H211" s="295"/>
      <c r="I211" s="295"/>
      <c r="J211" s="295"/>
      <c r="K211" s="295"/>
      <c r="L211" s="295"/>
      <c r="M211" s="295"/>
      <c r="N211" s="295"/>
      <c r="O211" s="295"/>
      <c r="P211" s="295"/>
      <c r="Q211" s="295"/>
      <c r="R211" s="295"/>
    </row>
    <row r="212" spans="1:18" ht="25.5" x14ac:dyDescent="0.25">
      <c r="A212" s="88" t="s">
        <v>319</v>
      </c>
      <c r="B212" s="211" t="s">
        <v>321</v>
      </c>
      <c r="C212" s="211" t="s">
        <v>322</v>
      </c>
      <c r="D212" s="211" t="s">
        <v>283</v>
      </c>
      <c r="E212" s="212">
        <v>1</v>
      </c>
      <c r="F212" s="213"/>
      <c r="G212" s="214"/>
      <c r="H212" s="2" t="s">
        <v>284</v>
      </c>
      <c r="I212" s="2" t="s">
        <v>284</v>
      </c>
      <c r="J212" s="2">
        <v>2390.1999999999998</v>
      </c>
      <c r="Q212" s="211"/>
      <c r="R212" s="211"/>
    </row>
    <row r="213" spans="1:18" x14ac:dyDescent="0.25">
      <c r="A213" s="88" t="s">
        <v>323</v>
      </c>
      <c r="B213" s="90" t="s">
        <v>324</v>
      </c>
      <c r="C213" s="90" t="s">
        <v>325</v>
      </c>
      <c r="D213" s="90" t="s">
        <v>283</v>
      </c>
      <c r="E213" s="91">
        <f>J213/I213</f>
        <v>1</v>
      </c>
      <c r="F213" s="92"/>
      <c r="G213" s="93"/>
      <c r="H213" s="2" t="s">
        <v>284</v>
      </c>
      <c r="I213" s="2">
        <v>704.03</v>
      </c>
      <c r="J213" s="2">
        <v>704.03</v>
      </c>
      <c r="K213" s="2">
        <v>435.6</v>
      </c>
      <c r="Q213" s="90"/>
      <c r="R213" s="90"/>
    </row>
    <row r="214" spans="1:18" x14ac:dyDescent="0.25">
      <c r="A214" s="88" t="s">
        <v>326</v>
      </c>
      <c r="B214" s="90" t="s">
        <v>327</v>
      </c>
      <c r="C214" s="90" t="s">
        <v>328</v>
      </c>
      <c r="D214" s="90" t="s">
        <v>283</v>
      </c>
      <c r="E214" s="91">
        <f>J214/I214</f>
        <v>1</v>
      </c>
      <c r="F214" s="92"/>
      <c r="G214" s="93"/>
      <c r="H214" s="2" t="s">
        <v>284</v>
      </c>
      <c r="I214" s="2">
        <v>992.5</v>
      </c>
      <c r="J214" s="2">
        <v>992.5</v>
      </c>
      <c r="K214" s="2">
        <v>396</v>
      </c>
      <c r="Q214" s="90"/>
      <c r="R214" s="90"/>
    </row>
    <row r="215" spans="1:18" x14ac:dyDescent="0.25">
      <c r="A215" s="88" t="s">
        <v>329</v>
      </c>
      <c r="B215" s="90" t="s">
        <v>318</v>
      </c>
      <c r="C215" s="90" t="s">
        <v>322</v>
      </c>
      <c r="D215" s="90" t="s">
        <v>283</v>
      </c>
      <c r="E215" s="91">
        <f>J215/I215</f>
        <v>1</v>
      </c>
      <c r="F215" s="92"/>
      <c r="G215" s="93"/>
      <c r="H215" s="2" t="s">
        <v>284</v>
      </c>
      <c r="I215" s="2">
        <v>490.07</v>
      </c>
      <c r="J215" s="2">
        <v>490.07</v>
      </c>
      <c r="K215" s="2">
        <v>357.5</v>
      </c>
      <c r="Q215" s="90"/>
      <c r="R215" s="90"/>
    </row>
    <row r="216" spans="1:18" x14ac:dyDescent="0.25">
      <c r="A216" s="355"/>
      <c r="B216" s="355"/>
      <c r="C216" s="355"/>
      <c r="D216" s="355"/>
      <c r="E216" s="355"/>
      <c r="F216" s="355"/>
      <c r="G216" s="355"/>
      <c r="H216" s="90"/>
      <c r="I216" s="90"/>
      <c r="J216" s="90"/>
      <c r="K216" s="90"/>
      <c r="L216" s="90"/>
      <c r="M216" s="90"/>
      <c r="N216" s="90"/>
      <c r="O216" s="90"/>
      <c r="P216" s="90"/>
      <c r="Q216" s="90"/>
      <c r="R216" s="90"/>
    </row>
    <row r="217" spans="1:18" x14ac:dyDescent="0.25">
      <c r="A217" s="356" t="s">
        <v>303</v>
      </c>
      <c r="B217" s="356"/>
      <c r="C217" s="356"/>
      <c r="D217" s="356"/>
      <c r="E217" s="356"/>
      <c r="F217" s="356"/>
      <c r="G217" s="107">
        <f>G212</f>
        <v>0</v>
      </c>
      <c r="Q217" s="206"/>
      <c r="R217" s="206"/>
    </row>
    <row r="218" spans="1:18" x14ac:dyDescent="0.25">
      <c r="A218" s="357" t="s">
        <v>1448</v>
      </c>
      <c r="B218" s="358"/>
      <c r="C218" s="358"/>
      <c r="D218" s="358"/>
      <c r="E218" s="358"/>
      <c r="F218" s="358"/>
      <c r="G218" s="358"/>
    </row>
    <row r="219" spans="1:18" x14ac:dyDescent="0.25">
      <c r="A219" s="96" t="s">
        <v>330</v>
      </c>
      <c r="B219" s="295" t="s">
        <v>331</v>
      </c>
      <c r="C219" s="295"/>
      <c r="D219" s="295"/>
      <c r="E219" s="295"/>
      <c r="F219" s="295"/>
      <c r="G219" s="295"/>
      <c r="H219" s="295"/>
      <c r="I219" s="295"/>
      <c r="J219" s="295"/>
      <c r="K219" s="295"/>
      <c r="L219" s="295"/>
      <c r="M219" s="295"/>
      <c r="N219" s="295"/>
      <c r="O219" s="295"/>
      <c r="P219" s="295"/>
      <c r="Q219" s="295"/>
      <c r="R219" s="295"/>
    </row>
    <row r="220" spans="1:18" x14ac:dyDescent="0.25">
      <c r="A220" s="88" t="s">
        <v>330</v>
      </c>
      <c r="B220" s="211" t="s">
        <v>332</v>
      </c>
      <c r="C220" s="211" t="s">
        <v>333</v>
      </c>
      <c r="D220" s="211" t="s">
        <v>283</v>
      </c>
      <c r="E220" s="212">
        <v>1</v>
      </c>
      <c r="F220" s="213"/>
      <c r="G220" s="214"/>
      <c r="H220" s="2" t="s">
        <v>284</v>
      </c>
      <c r="I220" s="2" t="s">
        <v>284</v>
      </c>
      <c r="J220" s="2">
        <v>28637.4</v>
      </c>
      <c r="Q220" s="90"/>
      <c r="R220" s="90"/>
    </row>
    <row r="221" spans="1:18" x14ac:dyDescent="0.25">
      <c r="A221" s="88" t="s">
        <v>334</v>
      </c>
      <c r="B221" s="90" t="s">
        <v>335</v>
      </c>
      <c r="C221" s="90" t="s">
        <v>336</v>
      </c>
      <c r="D221" s="90" t="s">
        <v>283</v>
      </c>
      <c r="E221" s="91">
        <f t="shared" ref="E221:E254" si="1">J221/I221</f>
        <v>1</v>
      </c>
      <c r="F221" s="92"/>
      <c r="G221" s="93"/>
      <c r="H221" s="2" t="s">
        <v>284</v>
      </c>
      <c r="I221" s="2">
        <v>10427.620000000001</v>
      </c>
      <c r="J221" s="2">
        <v>10427.620000000001</v>
      </c>
      <c r="K221" s="2">
        <v>357.5</v>
      </c>
      <c r="Q221" s="90"/>
      <c r="R221" s="90"/>
    </row>
    <row r="222" spans="1:18" x14ac:dyDescent="0.25">
      <c r="A222" s="88" t="s">
        <v>337</v>
      </c>
      <c r="B222" s="90" t="s">
        <v>338</v>
      </c>
      <c r="C222" s="90" t="s">
        <v>339</v>
      </c>
      <c r="D222" s="90" t="s">
        <v>283</v>
      </c>
      <c r="E222" s="91">
        <f t="shared" si="1"/>
        <v>1</v>
      </c>
      <c r="F222" s="92"/>
      <c r="G222" s="93"/>
      <c r="H222" s="2" t="s">
        <v>284</v>
      </c>
      <c r="I222" s="2">
        <v>3173.21</v>
      </c>
      <c r="J222" s="2">
        <v>3173.21</v>
      </c>
      <c r="K222" s="2">
        <v>330</v>
      </c>
      <c r="Q222" s="90"/>
      <c r="R222" s="90"/>
    </row>
    <row r="223" spans="1:18" x14ac:dyDescent="0.25">
      <c r="A223" s="88" t="s">
        <v>340</v>
      </c>
      <c r="B223" s="90" t="s">
        <v>341</v>
      </c>
      <c r="C223" s="90" t="s">
        <v>342</v>
      </c>
      <c r="D223" s="90" t="s">
        <v>283</v>
      </c>
      <c r="E223" s="91">
        <f t="shared" si="1"/>
        <v>1</v>
      </c>
      <c r="F223" s="92"/>
      <c r="G223" s="93"/>
      <c r="H223" s="2" t="s">
        <v>284</v>
      </c>
      <c r="I223" s="2">
        <v>1427.6</v>
      </c>
      <c r="J223" s="2">
        <v>1427.6</v>
      </c>
      <c r="K223" s="2">
        <v>1254</v>
      </c>
      <c r="Q223" s="90"/>
      <c r="R223" s="90"/>
    </row>
    <row r="224" spans="1:18" x14ac:dyDescent="0.25">
      <c r="A224" s="88" t="s">
        <v>343</v>
      </c>
      <c r="B224" s="90" t="s">
        <v>344</v>
      </c>
      <c r="C224" s="90" t="s">
        <v>345</v>
      </c>
      <c r="D224" s="90" t="s">
        <v>283</v>
      </c>
      <c r="E224" s="91">
        <f t="shared" si="1"/>
        <v>1</v>
      </c>
      <c r="F224" s="92"/>
      <c r="G224" s="93"/>
      <c r="H224" s="2" t="s">
        <v>284</v>
      </c>
      <c r="I224" s="2">
        <v>1256.5</v>
      </c>
      <c r="J224" s="2">
        <v>1256.5</v>
      </c>
      <c r="K224" s="2">
        <v>1254</v>
      </c>
      <c r="Q224" s="90"/>
      <c r="R224" s="90"/>
    </row>
    <row r="225" spans="1:18" x14ac:dyDescent="0.25">
      <c r="A225" s="88" t="s">
        <v>346</v>
      </c>
      <c r="B225" s="90" t="s">
        <v>347</v>
      </c>
      <c r="C225" s="90" t="s">
        <v>348</v>
      </c>
      <c r="D225" s="90" t="s">
        <v>283</v>
      </c>
      <c r="E225" s="91">
        <f t="shared" si="1"/>
        <v>2</v>
      </c>
      <c r="F225" s="92"/>
      <c r="G225" s="93"/>
      <c r="H225" s="2" t="s">
        <v>284</v>
      </c>
      <c r="I225" s="2">
        <v>805.5</v>
      </c>
      <c r="J225" s="2">
        <v>1611</v>
      </c>
      <c r="K225" s="2">
        <v>1254</v>
      </c>
      <c r="Q225" s="90"/>
      <c r="R225" s="90"/>
    </row>
    <row r="226" spans="1:18" x14ac:dyDescent="0.25">
      <c r="A226" s="88" t="s">
        <v>349</v>
      </c>
      <c r="B226" s="90" t="s">
        <v>350</v>
      </c>
      <c r="C226" s="90" t="s">
        <v>351</v>
      </c>
      <c r="D226" s="90" t="s">
        <v>283</v>
      </c>
      <c r="E226" s="91">
        <f t="shared" si="1"/>
        <v>2</v>
      </c>
      <c r="F226" s="92"/>
      <c r="G226" s="93"/>
      <c r="H226" s="2" t="s">
        <v>284</v>
      </c>
      <c r="I226" s="2">
        <v>100.4</v>
      </c>
      <c r="J226" s="2">
        <v>200.8</v>
      </c>
      <c r="K226" s="2">
        <v>396</v>
      </c>
      <c r="Q226" s="90"/>
      <c r="R226" s="90"/>
    </row>
    <row r="227" spans="1:18" x14ac:dyDescent="0.25">
      <c r="A227" s="88" t="s">
        <v>352</v>
      </c>
      <c r="B227" s="90" t="s">
        <v>353</v>
      </c>
      <c r="C227" s="90" t="s">
        <v>354</v>
      </c>
      <c r="D227" s="90" t="s">
        <v>283</v>
      </c>
      <c r="E227" s="91">
        <f t="shared" si="1"/>
        <v>1</v>
      </c>
      <c r="F227" s="92"/>
      <c r="G227" s="93"/>
      <c r="H227" s="2" t="s">
        <v>284</v>
      </c>
      <c r="I227" s="2">
        <v>180.33</v>
      </c>
      <c r="J227" s="2">
        <v>180.33</v>
      </c>
      <c r="K227" s="2">
        <v>396</v>
      </c>
      <c r="Q227" s="90"/>
      <c r="R227" s="90"/>
    </row>
    <row r="228" spans="1:18" x14ac:dyDescent="0.25">
      <c r="A228" s="88" t="s">
        <v>355</v>
      </c>
      <c r="B228" s="90" t="s">
        <v>356</v>
      </c>
      <c r="C228" s="90" t="s">
        <v>357</v>
      </c>
      <c r="D228" s="90" t="s">
        <v>283</v>
      </c>
      <c r="E228" s="91">
        <f t="shared" si="1"/>
        <v>1</v>
      </c>
      <c r="F228" s="92"/>
      <c r="G228" s="93"/>
      <c r="H228" s="2" t="s">
        <v>284</v>
      </c>
      <c r="I228" s="2">
        <v>53.1</v>
      </c>
      <c r="J228" s="2">
        <v>53.1</v>
      </c>
      <c r="K228" s="2">
        <v>396</v>
      </c>
      <c r="Q228" s="90"/>
      <c r="R228" s="90"/>
    </row>
    <row r="229" spans="1:18" x14ac:dyDescent="0.25">
      <c r="A229" s="88" t="s">
        <v>358</v>
      </c>
      <c r="B229" s="90" t="s">
        <v>359</v>
      </c>
      <c r="C229" s="90" t="s">
        <v>360</v>
      </c>
      <c r="D229" s="90" t="s">
        <v>283</v>
      </c>
      <c r="E229" s="91">
        <f t="shared" si="1"/>
        <v>1</v>
      </c>
      <c r="F229" s="92"/>
      <c r="G229" s="93"/>
      <c r="H229" s="2" t="s">
        <v>284</v>
      </c>
      <c r="I229" s="2">
        <v>400.3</v>
      </c>
      <c r="J229" s="2">
        <v>400.3</v>
      </c>
      <c r="K229" s="2">
        <v>462</v>
      </c>
      <c r="Q229" s="90"/>
      <c r="R229" s="90"/>
    </row>
    <row r="230" spans="1:18" x14ac:dyDescent="0.25">
      <c r="A230" s="88" t="s">
        <v>361</v>
      </c>
      <c r="B230" s="90" t="s">
        <v>362</v>
      </c>
      <c r="C230" s="90" t="s">
        <v>363</v>
      </c>
      <c r="D230" s="90" t="s">
        <v>283</v>
      </c>
      <c r="E230" s="91">
        <f t="shared" si="1"/>
        <v>1</v>
      </c>
      <c r="F230" s="92"/>
      <c r="G230" s="93"/>
      <c r="H230" s="2" t="s">
        <v>363</v>
      </c>
      <c r="I230" s="2">
        <v>355</v>
      </c>
      <c r="J230" s="2">
        <v>355</v>
      </c>
      <c r="K230" s="2">
        <v>2600</v>
      </c>
      <c r="Q230" s="90"/>
      <c r="R230" s="90"/>
    </row>
    <row r="231" spans="1:18" x14ac:dyDescent="0.25">
      <c r="A231" s="88" t="s">
        <v>364</v>
      </c>
      <c r="B231" s="90" t="s">
        <v>365</v>
      </c>
      <c r="C231" s="90" t="s">
        <v>366</v>
      </c>
      <c r="D231" s="90" t="s">
        <v>283</v>
      </c>
      <c r="E231" s="91">
        <f t="shared" si="1"/>
        <v>1</v>
      </c>
      <c r="F231" s="92"/>
      <c r="G231" s="93"/>
      <c r="I231" s="2">
        <v>97</v>
      </c>
      <c r="J231" s="2">
        <v>97</v>
      </c>
      <c r="K231" s="2">
        <v>2376</v>
      </c>
      <c r="Q231" s="90"/>
      <c r="R231" s="90"/>
    </row>
    <row r="232" spans="1:18" x14ac:dyDescent="0.25">
      <c r="A232" s="88" t="s">
        <v>367</v>
      </c>
      <c r="B232" s="90" t="s">
        <v>368</v>
      </c>
      <c r="C232" s="90" t="s">
        <v>369</v>
      </c>
      <c r="D232" s="90" t="s">
        <v>283</v>
      </c>
      <c r="E232" s="91">
        <f t="shared" si="1"/>
        <v>1</v>
      </c>
      <c r="F232" s="92"/>
      <c r="G232" s="93"/>
      <c r="I232" s="2">
        <v>96.4</v>
      </c>
      <c r="J232" s="2">
        <v>96.4</v>
      </c>
      <c r="K232" s="2">
        <v>2376</v>
      </c>
      <c r="Q232" s="90"/>
      <c r="R232" s="90"/>
    </row>
    <row r="233" spans="1:18" x14ac:dyDescent="0.25">
      <c r="A233" s="88" t="s">
        <v>370</v>
      </c>
      <c r="B233" s="90" t="s">
        <v>308</v>
      </c>
      <c r="C233" s="90" t="s">
        <v>371</v>
      </c>
      <c r="D233" s="90" t="s">
        <v>283</v>
      </c>
      <c r="E233" s="91">
        <f t="shared" si="1"/>
        <v>1</v>
      </c>
      <c r="F233" s="92"/>
      <c r="G233" s="93"/>
      <c r="H233" s="2" t="s">
        <v>284</v>
      </c>
      <c r="I233" s="2">
        <v>886.45</v>
      </c>
      <c r="J233" s="2">
        <v>886.45</v>
      </c>
      <c r="K233" s="2">
        <v>396</v>
      </c>
      <c r="Q233" s="90"/>
      <c r="R233" s="90"/>
    </row>
    <row r="234" spans="1:18" x14ac:dyDescent="0.25">
      <c r="A234" s="88" t="s">
        <v>372</v>
      </c>
      <c r="B234" s="90" t="s">
        <v>373</v>
      </c>
      <c r="C234" s="90" t="s">
        <v>374</v>
      </c>
      <c r="D234" s="90" t="s">
        <v>283</v>
      </c>
      <c r="E234" s="91">
        <f t="shared" si="1"/>
        <v>1</v>
      </c>
      <c r="F234" s="92"/>
      <c r="G234" s="93"/>
      <c r="H234" s="2" t="s">
        <v>284</v>
      </c>
      <c r="I234" s="2">
        <v>39.6</v>
      </c>
      <c r="J234" s="2">
        <v>39.6</v>
      </c>
      <c r="K234" s="2">
        <v>369.6</v>
      </c>
      <c r="Q234" s="90"/>
      <c r="R234" s="90"/>
    </row>
    <row r="235" spans="1:18" x14ac:dyDescent="0.25">
      <c r="A235" s="88" t="s">
        <v>375</v>
      </c>
      <c r="B235" s="90" t="s">
        <v>376</v>
      </c>
      <c r="C235" s="90" t="s">
        <v>377</v>
      </c>
      <c r="D235" s="90" t="s">
        <v>283</v>
      </c>
      <c r="E235" s="91">
        <f t="shared" si="1"/>
        <v>1</v>
      </c>
      <c r="F235" s="92"/>
      <c r="G235" s="93"/>
      <c r="H235" s="2" t="s">
        <v>284</v>
      </c>
      <c r="I235" s="2">
        <v>41.3</v>
      </c>
      <c r="J235" s="2">
        <v>41.3</v>
      </c>
      <c r="K235" s="2">
        <v>369.6</v>
      </c>
      <c r="Q235" s="90"/>
      <c r="R235" s="90"/>
    </row>
    <row r="236" spans="1:18" x14ac:dyDescent="0.25">
      <c r="A236" s="88" t="s">
        <v>378</v>
      </c>
      <c r="B236" s="90" t="s">
        <v>379</v>
      </c>
      <c r="C236" s="90" t="s">
        <v>380</v>
      </c>
      <c r="D236" s="90" t="s">
        <v>283</v>
      </c>
      <c r="E236" s="91">
        <f t="shared" si="1"/>
        <v>23</v>
      </c>
      <c r="F236" s="92"/>
      <c r="G236" s="93"/>
      <c r="H236" s="2" t="s">
        <v>284</v>
      </c>
      <c r="I236" s="2">
        <v>42.7</v>
      </c>
      <c r="J236" s="2">
        <v>982.1</v>
      </c>
      <c r="K236" s="2">
        <v>369.6</v>
      </c>
      <c r="Q236" s="90"/>
      <c r="R236" s="90"/>
    </row>
    <row r="237" spans="1:18" x14ac:dyDescent="0.25">
      <c r="A237" s="88" t="s">
        <v>381</v>
      </c>
      <c r="B237" s="90" t="s">
        <v>382</v>
      </c>
      <c r="C237" s="90" t="s">
        <v>383</v>
      </c>
      <c r="D237" s="90" t="s">
        <v>283</v>
      </c>
      <c r="E237" s="91">
        <f t="shared" si="1"/>
        <v>72</v>
      </c>
      <c r="F237" s="92"/>
      <c r="G237" s="93"/>
      <c r="H237" s="2" t="s">
        <v>284</v>
      </c>
      <c r="I237" s="2">
        <v>18.899999999999999</v>
      </c>
      <c r="J237" s="2">
        <v>1360.8</v>
      </c>
      <c r="K237" s="2">
        <v>302.5</v>
      </c>
      <c r="Q237" s="90"/>
      <c r="R237" s="90"/>
    </row>
    <row r="238" spans="1:18" x14ac:dyDescent="0.25">
      <c r="A238" s="88" t="s">
        <v>384</v>
      </c>
      <c r="B238" s="90" t="s">
        <v>385</v>
      </c>
      <c r="C238" s="90" t="s">
        <v>386</v>
      </c>
      <c r="D238" s="90" t="s">
        <v>283</v>
      </c>
      <c r="E238" s="91">
        <f t="shared" si="1"/>
        <v>8</v>
      </c>
      <c r="F238" s="92"/>
      <c r="G238" s="93"/>
      <c r="H238" s="2" t="s">
        <v>284</v>
      </c>
      <c r="I238" s="2">
        <v>21.4</v>
      </c>
      <c r="J238" s="2">
        <v>171.2</v>
      </c>
      <c r="K238" s="2">
        <v>369.6</v>
      </c>
      <c r="Q238" s="90"/>
      <c r="R238" s="90"/>
    </row>
    <row r="239" spans="1:18" x14ac:dyDescent="0.25">
      <c r="A239" s="88" t="s">
        <v>387</v>
      </c>
      <c r="B239" s="90" t="s">
        <v>388</v>
      </c>
      <c r="C239" s="90" t="s">
        <v>389</v>
      </c>
      <c r="D239" s="90" t="s">
        <v>283</v>
      </c>
      <c r="E239" s="91">
        <f t="shared" si="1"/>
        <v>1</v>
      </c>
      <c r="F239" s="92"/>
      <c r="G239" s="93"/>
      <c r="H239" s="2" t="s">
        <v>284</v>
      </c>
      <c r="I239" s="2">
        <v>22.2</v>
      </c>
      <c r="J239" s="2">
        <v>22.2</v>
      </c>
      <c r="K239" s="2">
        <v>369.6</v>
      </c>
      <c r="Q239" s="90"/>
      <c r="R239" s="90"/>
    </row>
    <row r="240" spans="1:18" x14ac:dyDescent="0.25">
      <c r="A240" s="88" t="s">
        <v>390</v>
      </c>
      <c r="B240" s="90" t="s">
        <v>391</v>
      </c>
      <c r="C240" s="90" t="s">
        <v>392</v>
      </c>
      <c r="D240" s="90" t="s">
        <v>283</v>
      </c>
      <c r="E240" s="91">
        <f t="shared" si="1"/>
        <v>20</v>
      </c>
      <c r="F240" s="92"/>
      <c r="G240" s="93"/>
      <c r="H240" s="2" t="s">
        <v>284</v>
      </c>
      <c r="I240" s="2">
        <v>24.2</v>
      </c>
      <c r="J240" s="2">
        <v>484</v>
      </c>
      <c r="K240" s="2">
        <v>368.5</v>
      </c>
      <c r="Q240" s="90"/>
      <c r="R240" s="90"/>
    </row>
    <row r="241" spans="1:18" x14ac:dyDescent="0.25">
      <c r="A241" s="88" t="s">
        <v>393</v>
      </c>
      <c r="B241" s="90" t="s">
        <v>394</v>
      </c>
      <c r="C241" s="90" t="s">
        <v>395</v>
      </c>
      <c r="D241" s="90" t="s">
        <v>283</v>
      </c>
      <c r="E241" s="91">
        <f t="shared" si="1"/>
        <v>2</v>
      </c>
      <c r="F241" s="92"/>
      <c r="G241" s="93"/>
      <c r="H241" s="2" t="s">
        <v>284</v>
      </c>
      <c r="I241" s="2">
        <v>25</v>
      </c>
      <c r="J241" s="2">
        <v>50</v>
      </c>
      <c r="K241" s="2">
        <v>792</v>
      </c>
      <c r="Q241" s="90"/>
      <c r="R241" s="90"/>
    </row>
    <row r="242" spans="1:18" x14ac:dyDescent="0.25">
      <c r="A242" s="88" t="s">
        <v>396</v>
      </c>
      <c r="B242" s="90" t="s">
        <v>397</v>
      </c>
      <c r="C242" s="90" t="s">
        <v>398</v>
      </c>
      <c r="D242" s="90" t="s">
        <v>283</v>
      </c>
      <c r="E242" s="91">
        <f t="shared" si="1"/>
        <v>1</v>
      </c>
      <c r="F242" s="92"/>
      <c r="G242" s="93"/>
      <c r="H242" s="2" t="s">
        <v>284</v>
      </c>
      <c r="I242" s="2">
        <v>6.8</v>
      </c>
      <c r="J242" s="2">
        <v>6.8</v>
      </c>
      <c r="K242" s="2">
        <v>528</v>
      </c>
      <c r="Q242" s="90"/>
      <c r="R242" s="90"/>
    </row>
    <row r="243" spans="1:18" x14ac:dyDescent="0.25">
      <c r="A243" s="88" t="s">
        <v>399</v>
      </c>
      <c r="B243" s="90" t="s">
        <v>400</v>
      </c>
      <c r="C243" s="90" t="s">
        <v>401</v>
      </c>
      <c r="D243" s="90" t="s">
        <v>283</v>
      </c>
      <c r="E243" s="91">
        <f t="shared" si="1"/>
        <v>24</v>
      </c>
      <c r="F243" s="92"/>
      <c r="G243" s="93"/>
      <c r="H243" s="2" t="s">
        <v>284</v>
      </c>
      <c r="I243" s="2">
        <v>21</v>
      </c>
      <c r="J243" s="2">
        <v>504</v>
      </c>
      <c r="K243" s="2">
        <v>396</v>
      </c>
      <c r="Q243" s="90"/>
      <c r="R243" s="90"/>
    </row>
    <row r="244" spans="1:18" x14ac:dyDescent="0.25">
      <c r="A244" s="88" t="s">
        <v>402</v>
      </c>
      <c r="B244" s="90" t="s">
        <v>403</v>
      </c>
      <c r="C244" s="90" t="s">
        <v>404</v>
      </c>
      <c r="D244" s="90" t="s">
        <v>283</v>
      </c>
      <c r="E244" s="91">
        <f t="shared" si="1"/>
        <v>1</v>
      </c>
      <c r="F244" s="92"/>
      <c r="G244" s="93"/>
      <c r="H244" s="2" t="s">
        <v>284</v>
      </c>
      <c r="I244" s="2">
        <v>28.6</v>
      </c>
      <c r="J244" s="2">
        <v>28.6</v>
      </c>
      <c r="K244" s="2">
        <v>528</v>
      </c>
      <c r="Q244" s="90"/>
      <c r="R244" s="90"/>
    </row>
    <row r="245" spans="1:18" x14ac:dyDescent="0.25">
      <c r="A245" s="88" t="s">
        <v>405</v>
      </c>
      <c r="B245" s="90" t="s">
        <v>406</v>
      </c>
      <c r="C245" s="90" t="s">
        <v>407</v>
      </c>
      <c r="D245" s="90" t="s">
        <v>283</v>
      </c>
      <c r="E245" s="91">
        <f t="shared" si="1"/>
        <v>2</v>
      </c>
      <c r="F245" s="92"/>
      <c r="G245" s="93"/>
      <c r="H245" s="2" t="s">
        <v>284</v>
      </c>
      <c r="I245" s="2">
        <v>22.3</v>
      </c>
      <c r="J245" s="2">
        <v>44.6</v>
      </c>
      <c r="K245" s="2">
        <v>528</v>
      </c>
      <c r="Q245" s="90"/>
      <c r="R245" s="90"/>
    </row>
    <row r="246" spans="1:18" x14ac:dyDescent="0.25">
      <c r="A246" s="88" t="s">
        <v>408</v>
      </c>
      <c r="B246" s="90" t="s">
        <v>409</v>
      </c>
      <c r="C246" s="90" t="s">
        <v>410</v>
      </c>
      <c r="D246" s="90" t="s">
        <v>283</v>
      </c>
      <c r="E246" s="91">
        <f t="shared" si="1"/>
        <v>1</v>
      </c>
      <c r="F246" s="92"/>
      <c r="G246" s="93"/>
      <c r="H246" s="2" t="s">
        <v>284</v>
      </c>
      <c r="I246" s="2">
        <v>492.25</v>
      </c>
      <c r="J246" s="2">
        <v>492.25</v>
      </c>
      <c r="K246" s="2">
        <v>396</v>
      </c>
      <c r="Q246" s="90"/>
      <c r="R246" s="90"/>
    </row>
    <row r="247" spans="1:18" x14ac:dyDescent="0.25">
      <c r="A247" s="88" t="s">
        <v>411</v>
      </c>
      <c r="B247" s="90" t="s">
        <v>289</v>
      </c>
      <c r="C247" s="90" t="s">
        <v>412</v>
      </c>
      <c r="D247" s="90" t="s">
        <v>283</v>
      </c>
      <c r="E247" s="91">
        <f t="shared" si="1"/>
        <v>1</v>
      </c>
      <c r="F247" s="92"/>
      <c r="G247" s="93"/>
      <c r="H247" s="2" t="s">
        <v>284</v>
      </c>
      <c r="I247" s="2">
        <v>208.6</v>
      </c>
      <c r="J247" s="2">
        <v>208.6</v>
      </c>
      <c r="K247" s="2">
        <v>396</v>
      </c>
      <c r="Q247" s="90"/>
      <c r="R247" s="90"/>
    </row>
    <row r="248" spans="1:18" x14ac:dyDescent="0.25">
      <c r="A248" s="88" t="s">
        <v>413</v>
      </c>
      <c r="B248" s="90" t="s">
        <v>414</v>
      </c>
      <c r="C248" s="90" t="s">
        <v>415</v>
      </c>
      <c r="D248" s="90" t="s">
        <v>283</v>
      </c>
      <c r="E248" s="91">
        <f t="shared" si="1"/>
        <v>1</v>
      </c>
      <c r="F248" s="92"/>
      <c r="G248" s="93"/>
      <c r="H248" s="2" t="s">
        <v>284</v>
      </c>
      <c r="I248" s="2">
        <v>254.6</v>
      </c>
      <c r="J248" s="2">
        <v>254.6</v>
      </c>
      <c r="K248" s="2">
        <v>396</v>
      </c>
      <c r="Q248" s="90"/>
      <c r="R248" s="90"/>
    </row>
    <row r="249" spans="1:18" x14ac:dyDescent="0.25">
      <c r="A249" s="88" t="s">
        <v>416</v>
      </c>
      <c r="B249" s="90" t="s">
        <v>417</v>
      </c>
      <c r="C249" s="90"/>
      <c r="D249" s="90" t="s">
        <v>283</v>
      </c>
      <c r="E249" s="91">
        <f t="shared" si="1"/>
        <v>1</v>
      </c>
      <c r="F249" s="92"/>
      <c r="G249" s="93"/>
      <c r="H249" s="2" t="s">
        <v>284</v>
      </c>
      <c r="I249" s="2">
        <v>1005.8</v>
      </c>
      <c r="J249" s="2">
        <v>1005.8</v>
      </c>
      <c r="K249" s="2">
        <v>590</v>
      </c>
      <c r="Q249" s="90"/>
      <c r="R249" s="90"/>
    </row>
    <row r="250" spans="1:18" x14ac:dyDescent="0.25">
      <c r="A250" s="88" t="s">
        <v>418</v>
      </c>
      <c r="B250" s="90" t="s">
        <v>419</v>
      </c>
      <c r="C250" s="90" t="s">
        <v>420</v>
      </c>
      <c r="D250" s="90" t="s">
        <v>283</v>
      </c>
      <c r="E250" s="91">
        <f t="shared" si="1"/>
        <v>5.9999999999999991</v>
      </c>
      <c r="F250" s="92"/>
      <c r="G250" s="93"/>
      <c r="H250" s="2" t="s">
        <v>284</v>
      </c>
      <c r="I250" s="2">
        <v>189.8</v>
      </c>
      <c r="J250" s="2">
        <v>1138.8</v>
      </c>
      <c r="K250" s="2">
        <v>330</v>
      </c>
      <c r="Q250" s="90"/>
      <c r="R250" s="90"/>
    </row>
    <row r="251" spans="1:18" x14ac:dyDescent="0.25">
      <c r="A251" s="88" t="s">
        <v>421</v>
      </c>
      <c r="B251" s="90" t="s">
        <v>422</v>
      </c>
      <c r="C251" s="90" t="s">
        <v>423</v>
      </c>
      <c r="D251" s="90" t="s">
        <v>283</v>
      </c>
      <c r="E251" s="91">
        <f t="shared" si="1"/>
        <v>1</v>
      </c>
      <c r="F251" s="92"/>
      <c r="G251" s="93"/>
      <c r="H251" s="2" t="s">
        <v>284</v>
      </c>
      <c r="I251" s="2">
        <v>226.64</v>
      </c>
      <c r="J251" s="2">
        <v>226.64</v>
      </c>
      <c r="K251" s="2">
        <v>264</v>
      </c>
      <c r="Q251" s="90"/>
      <c r="R251" s="90"/>
    </row>
    <row r="252" spans="1:18" x14ac:dyDescent="0.25">
      <c r="A252" s="88" t="s">
        <v>424</v>
      </c>
      <c r="B252" s="90" t="s">
        <v>425</v>
      </c>
      <c r="C252" s="90" t="s">
        <v>426</v>
      </c>
      <c r="D252" s="90" t="s">
        <v>283</v>
      </c>
      <c r="E252" s="91">
        <f t="shared" si="1"/>
        <v>7.0000000000000009</v>
      </c>
      <c r="F252" s="92"/>
      <c r="G252" s="93"/>
      <c r="H252" s="2" t="s">
        <v>284</v>
      </c>
      <c r="I252" s="2">
        <v>42.8</v>
      </c>
      <c r="J252" s="2">
        <v>299.60000000000002</v>
      </c>
      <c r="K252" s="2">
        <v>369.6</v>
      </c>
      <c r="Q252" s="90"/>
      <c r="R252" s="90"/>
    </row>
    <row r="253" spans="1:18" x14ac:dyDescent="0.25">
      <c r="A253" s="88" t="s">
        <v>427</v>
      </c>
      <c r="B253" s="90" t="s">
        <v>428</v>
      </c>
      <c r="C253" s="90" t="s">
        <v>429</v>
      </c>
      <c r="D253" s="90" t="s">
        <v>283</v>
      </c>
      <c r="E253" s="91">
        <f t="shared" si="1"/>
        <v>1</v>
      </c>
      <c r="F253" s="92"/>
      <c r="G253" s="93"/>
      <c r="H253" s="2" t="s">
        <v>284</v>
      </c>
      <c r="I253" s="2">
        <v>500.5</v>
      </c>
      <c r="J253" s="2">
        <v>500.5</v>
      </c>
      <c r="K253" s="2">
        <v>396</v>
      </c>
      <c r="Q253" s="90"/>
      <c r="R253" s="90"/>
    </row>
    <row r="254" spans="1:18" x14ac:dyDescent="0.25">
      <c r="A254" s="88" t="s">
        <v>430</v>
      </c>
      <c r="B254" s="90" t="s">
        <v>431</v>
      </c>
      <c r="C254" s="90" t="s">
        <v>432</v>
      </c>
      <c r="D254" s="90" t="s">
        <v>283</v>
      </c>
      <c r="E254" s="91">
        <f t="shared" si="1"/>
        <v>1</v>
      </c>
      <c r="F254" s="92"/>
      <c r="G254" s="93"/>
      <c r="H254" s="2" t="s">
        <v>284</v>
      </c>
      <c r="I254" s="2">
        <v>110.1</v>
      </c>
      <c r="J254" s="2">
        <v>110.1</v>
      </c>
      <c r="K254" s="2">
        <v>528</v>
      </c>
      <c r="Q254" s="90"/>
      <c r="R254" s="90"/>
    </row>
    <row r="255" spans="1:18" x14ac:dyDescent="0.25">
      <c r="A255" s="355"/>
      <c r="B255" s="355"/>
      <c r="C255" s="355"/>
      <c r="D255" s="355"/>
      <c r="E255" s="355"/>
      <c r="F255" s="355"/>
      <c r="G255" s="355"/>
      <c r="H255" s="90"/>
      <c r="I255" s="90"/>
      <c r="J255" s="90"/>
      <c r="K255" s="90"/>
      <c r="L255" s="90"/>
      <c r="M255" s="90"/>
      <c r="N255" s="90"/>
      <c r="O255" s="90"/>
      <c r="P255" s="90"/>
      <c r="Q255" s="90"/>
      <c r="R255" s="90"/>
    </row>
    <row r="256" spans="1:18" x14ac:dyDescent="0.25">
      <c r="A256" s="356" t="s">
        <v>303</v>
      </c>
      <c r="B256" s="356"/>
      <c r="C256" s="356"/>
      <c r="D256" s="356"/>
      <c r="E256" s="356"/>
      <c r="F256" s="356"/>
      <c r="G256" s="107">
        <f>G220</f>
        <v>0</v>
      </c>
      <c r="Q256" s="206"/>
      <c r="R256" s="206"/>
    </row>
    <row r="257" spans="1:18" x14ac:dyDescent="0.25">
      <c r="A257" s="357" t="s">
        <v>1449</v>
      </c>
      <c r="B257" s="358"/>
      <c r="C257" s="358"/>
      <c r="D257" s="358"/>
      <c r="E257" s="358"/>
      <c r="F257" s="358"/>
      <c r="G257" s="358"/>
    </row>
    <row r="258" spans="1:18" x14ac:dyDescent="0.25">
      <c r="A258" s="96" t="s">
        <v>433</v>
      </c>
      <c r="B258" s="295" t="s">
        <v>434</v>
      </c>
      <c r="C258" s="295"/>
      <c r="D258" s="295"/>
      <c r="E258" s="295"/>
      <c r="F258" s="295"/>
      <c r="G258" s="295"/>
      <c r="H258" s="295"/>
      <c r="I258" s="295"/>
      <c r="J258" s="295"/>
      <c r="K258" s="295"/>
      <c r="L258" s="295"/>
      <c r="M258" s="295"/>
      <c r="N258" s="295"/>
      <c r="O258" s="295"/>
      <c r="P258" s="295"/>
      <c r="Q258" s="295"/>
      <c r="R258" s="295"/>
    </row>
    <row r="259" spans="1:18" ht="25.5" x14ac:dyDescent="0.25">
      <c r="A259" s="88" t="s">
        <v>433</v>
      </c>
      <c r="B259" s="211" t="s">
        <v>435</v>
      </c>
      <c r="C259" s="211" t="s">
        <v>436</v>
      </c>
      <c r="D259" s="211" t="s">
        <v>283</v>
      </c>
      <c r="E259" s="212">
        <v>1</v>
      </c>
      <c r="F259" s="213"/>
      <c r="G259" s="214"/>
      <c r="H259" s="2" t="s">
        <v>284</v>
      </c>
      <c r="I259" s="2" t="s">
        <v>284</v>
      </c>
      <c r="J259" s="2">
        <v>3139.5</v>
      </c>
      <c r="Q259" s="90"/>
      <c r="R259" s="90"/>
    </row>
    <row r="260" spans="1:18" x14ac:dyDescent="0.25">
      <c r="A260" s="88" t="s">
        <v>437</v>
      </c>
      <c r="B260" s="90" t="s">
        <v>438</v>
      </c>
      <c r="C260" s="90" t="s">
        <v>439</v>
      </c>
      <c r="D260" s="90" t="s">
        <v>283</v>
      </c>
      <c r="E260" s="91">
        <f>J260/I260</f>
        <v>1</v>
      </c>
      <c r="F260" s="92"/>
      <c r="G260" s="93"/>
      <c r="H260" s="2" t="s">
        <v>284</v>
      </c>
      <c r="I260" s="2">
        <v>1348</v>
      </c>
      <c r="J260" s="2">
        <v>1348</v>
      </c>
      <c r="K260" s="2">
        <v>396</v>
      </c>
      <c r="Q260" s="90"/>
      <c r="R260" s="90"/>
    </row>
    <row r="261" spans="1:18" x14ac:dyDescent="0.25">
      <c r="A261" s="88" t="s">
        <v>440</v>
      </c>
      <c r="B261" s="90" t="s">
        <v>441</v>
      </c>
      <c r="C261" s="90" t="s">
        <v>442</v>
      </c>
      <c r="D261" s="90" t="s">
        <v>283</v>
      </c>
      <c r="E261" s="91">
        <f>J261/I261</f>
        <v>1</v>
      </c>
      <c r="F261" s="92"/>
      <c r="G261" s="93"/>
      <c r="H261" s="2" t="s">
        <v>284</v>
      </c>
      <c r="I261" s="2">
        <v>1323.9</v>
      </c>
      <c r="J261" s="2">
        <v>1323.9</v>
      </c>
      <c r="K261" s="2">
        <v>396</v>
      </c>
      <c r="Q261" s="90"/>
      <c r="R261" s="90"/>
    </row>
    <row r="262" spans="1:18" x14ac:dyDescent="0.25">
      <c r="A262" s="88" t="s">
        <v>443</v>
      </c>
      <c r="B262" s="90" t="s">
        <v>444</v>
      </c>
      <c r="C262" s="90" t="s">
        <v>445</v>
      </c>
      <c r="D262" s="90" t="s">
        <v>283</v>
      </c>
      <c r="E262" s="91">
        <f>J262/I262</f>
        <v>1</v>
      </c>
      <c r="F262" s="92"/>
      <c r="G262" s="93"/>
      <c r="H262" s="2" t="s">
        <v>284</v>
      </c>
      <c r="I262" s="2">
        <v>365.8</v>
      </c>
      <c r="J262" s="2">
        <v>365.8</v>
      </c>
      <c r="K262" s="2">
        <v>396</v>
      </c>
      <c r="Q262" s="90"/>
      <c r="R262" s="90"/>
    </row>
    <row r="263" spans="1:18" x14ac:dyDescent="0.25">
      <c r="A263" s="363"/>
      <c r="B263" s="364"/>
      <c r="C263" s="364"/>
      <c r="D263" s="364"/>
      <c r="E263" s="364"/>
      <c r="F263" s="364"/>
      <c r="G263" s="364"/>
      <c r="Q263" s="90"/>
      <c r="R263" s="90"/>
    </row>
    <row r="264" spans="1:18" x14ac:dyDescent="0.25">
      <c r="A264" s="352" t="s">
        <v>303</v>
      </c>
      <c r="B264" s="352"/>
      <c r="C264" s="352"/>
      <c r="D264" s="352"/>
      <c r="E264" s="352"/>
      <c r="F264" s="352"/>
      <c r="G264" s="108">
        <f>G259</f>
        <v>0</v>
      </c>
      <c r="Q264" s="206"/>
      <c r="R264" s="206"/>
    </row>
    <row r="265" spans="1:18" ht="12.75" customHeight="1" x14ac:dyDescent="0.25">
      <c r="A265" s="357" t="s">
        <v>1451</v>
      </c>
      <c r="B265" s="358"/>
      <c r="C265" s="358"/>
      <c r="D265" s="358"/>
      <c r="E265" s="358"/>
      <c r="F265" s="358"/>
      <c r="G265" s="358"/>
    </row>
    <row r="266" spans="1:18" x14ac:dyDescent="0.25">
      <c r="A266" s="96" t="s">
        <v>446</v>
      </c>
      <c r="B266" s="296" t="s">
        <v>447</v>
      </c>
      <c r="C266" s="297"/>
      <c r="D266" s="297"/>
      <c r="E266" s="297"/>
      <c r="F266" s="297"/>
      <c r="G266" s="297"/>
      <c r="H266" s="297"/>
      <c r="I266" s="297"/>
      <c r="J266" s="297"/>
      <c r="K266" s="297"/>
      <c r="L266" s="297"/>
      <c r="M266" s="297"/>
      <c r="N266" s="297"/>
      <c r="O266" s="297"/>
      <c r="P266" s="297"/>
      <c r="Q266" s="297"/>
      <c r="R266" s="298"/>
    </row>
    <row r="267" spans="1:18" x14ac:dyDescent="0.25">
      <c r="A267" s="88" t="s">
        <v>446</v>
      </c>
      <c r="B267" s="211" t="s">
        <v>448</v>
      </c>
      <c r="C267" s="211" t="s">
        <v>449</v>
      </c>
      <c r="D267" s="211" t="s">
        <v>283</v>
      </c>
      <c r="E267" s="212">
        <v>1</v>
      </c>
      <c r="F267" s="213"/>
      <c r="G267" s="214"/>
      <c r="H267" s="2" t="s">
        <v>284</v>
      </c>
      <c r="I267" s="2" t="s">
        <v>284</v>
      </c>
      <c r="J267" s="2">
        <v>27562.799999999999</v>
      </c>
      <c r="Q267" s="90"/>
      <c r="R267" s="90"/>
    </row>
    <row r="268" spans="1:18" x14ac:dyDescent="0.25">
      <c r="A268" s="88" t="s">
        <v>450</v>
      </c>
      <c r="B268" s="90" t="s">
        <v>335</v>
      </c>
      <c r="C268" s="90" t="s">
        <v>451</v>
      </c>
      <c r="D268" s="90" t="s">
        <v>283</v>
      </c>
      <c r="E268" s="91">
        <f t="shared" ref="E268:E299" si="2">J268/I268</f>
        <v>1</v>
      </c>
      <c r="F268" s="92"/>
      <c r="G268" s="93"/>
      <c r="H268" s="2" t="s">
        <v>284</v>
      </c>
      <c r="I268" s="2">
        <v>10116.040000000001</v>
      </c>
      <c r="J268" s="2">
        <v>10116.040000000001</v>
      </c>
      <c r="K268" s="2">
        <v>357.5</v>
      </c>
      <c r="Q268" s="90"/>
      <c r="R268" s="90"/>
    </row>
    <row r="269" spans="1:18" x14ac:dyDescent="0.25">
      <c r="A269" s="88" t="s">
        <v>452</v>
      </c>
      <c r="B269" s="90" t="s">
        <v>338</v>
      </c>
      <c r="C269" s="90" t="s">
        <v>453</v>
      </c>
      <c r="D269" s="90" t="s">
        <v>283</v>
      </c>
      <c r="E269" s="91">
        <f t="shared" si="2"/>
        <v>1</v>
      </c>
      <c r="F269" s="92"/>
      <c r="G269" s="93"/>
      <c r="H269" s="2" t="s">
        <v>284</v>
      </c>
      <c r="I269" s="2">
        <v>4544.3</v>
      </c>
      <c r="J269" s="2">
        <v>4544.3</v>
      </c>
      <c r="K269" s="2">
        <v>330</v>
      </c>
      <c r="Q269" s="90"/>
      <c r="R269" s="90"/>
    </row>
    <row r="270" spans="1:18" x14ac:dyDescent="0.25">
      <c r="A270" s="88" t="s">
        <v>454</v>
      </c>
      <c r="B270" s="90" t="s">
        <v>341</v>
      </c>
      <c r="C270" s="90" t="s">
        <v>342</v>
      </c>
      <c r="D270" s="90" t="s">
        <v>283</v>
      </c>
      <c r="E270" s="91">
        <f t="shared" si="2"/>
        <v>1</v>
      </c>
      <c r="F270" s="92"/>
      <c r="G270" s="93"/>
      <c r="H270" s="2" t="s">
        <v>284</v>
      </c>
      <c r="I270" s="2">
        <v>1427.6</v>
      </c>
      <c r="J270" s="2">
        <v>1427.6</v>
      </c>
      <c r="K270" s="2">
        <v>1254</v>
      </c>
      <c r="Q270" s="90"/>
      <c r="R270" s="90"/>
    </row>
    <row r="271" spans="1:18" x14ac:dyDescent="0.25">
      <c r="A271" s="88" t="s">
        <v>455</v>
      </c>
      <c r="B271" s="90" t="s">
        <v>344</v>
      </c>
      <c r="C271" s="90" t="s">
        <v>345</v>
      </c>
      <c r="D271" s="90" t="s">
        <v>283</v>
      </c>
      <c r="E271" s="91">
        <f t="shared" si="2"/>
        <v>1</v>
      </c>
      <c r="F271" s="92"/>
      <c r="G271" s="93"/>
      <c r="H271" s="2" t="s">
        <v>284</v>
      </c>
      <c r="I271" s="2">
        <v>1256.5</v>
      </c>
      <c r="J271" s="2">
        <v>1256.5</v>
      </c>
      <c r="K271" s="2">
        <v>1254</v>
      </c>
      <c r="Q271" s="90"/>
      <c r="R271" s="90"/>
    </row>
    <row r="272" spans="1:18" x14ac:dyDescent="0.25">
      <c r="A272" s="88" t="s">
        <v>456</v>
      </c>
      <c r="B272" s="90" t="s">
        <v>347</v>
      </c>
      <c r="C272" s="90" t="s">
        <v>457</v>
      </c>
      <c r="D272" s="90" t="s">
        <v>283</v>
      </c>
      <c r="E272" s="91">
        <f t="shared" si="2"/>
        <v>2</v>
      </c>
      <c r="F272" s="92"/>
      <c r="G272" s="93"/>
      <c r="H272" s="2" t="s">
        <v>284</v>
      </c>
      <c r="I272" s="2">
        <v>805.5</v>
      </c>
      <c r="J272" s="2">
        <v>1611</v>
      </c>
      <c r="K272" s="2">
        <v>1254</v>
      </c>
      <c r="Q272" s="90"/>
      <c r="R272" s="90"/>
    </row>
    <row r="273" spans="1:18" x14ac:dyDescent="0.25">
      <c r="A273" s="88" t="s">
        <v>458</v>
      </c>
      <c r="B273" s="90" t="s">
        <v>350</v>
      </c>
      <c r="C273" s="90" t="s">
        <v>351</v>
      </c>
      <c r="D273" s="90" t="s">
        <v>283</v>
      </c>
      <c r="E273" s="91">
        <f t="shared" si="2"/>
        <v>2</v>
      </c>
      <c r="F273" s="92"/>
      <c r="G273" s="93"/>
      <c r="H273" s="2" t="s">
        <v>284</v>
      </c>
      <c r="I273" s="2">
        <v>100.4</v>
      </c>
      <c r="J273" s="2">
        <v>200.8</v>
      </c>
      <c r="K273" s="2">
        <v>396</v>
      </c>
      <c r="Q273" s="90"/>
      <c r="R273" s="90"/>
    </row>
    <row r="274" spans="1:18" x14ac:dyDescent="0.25">
      <c r="A274" s="88" t="s">
        <v>459</v>
      </c>
      <c r="B274" s="90" t="s">
        <v>353</v>
      </c>
      <c r="C274" s="90" t="s">
        <v>354</v>
      </c>
      <c r="D274" s="90" t="s">
        <v>283</v>
      </c>
      <c r="E274" s="91">
        <f t="shared" si="2"/>
        <v>1</v>
      </c>
      <c r="F274" s="92"/>
      <c r="G274" s="93"/>
      <c r="H274" s="2" t="s">
        <v>284</v>
      </c>
      <c r="I274" s="2">
        <v>180.33</v>
      </c>
      <c r="J274" s="2">
        <v>180.33</v>
      </c>
      <c r="K274" s="2">
        <v>396</v>
      </c>
      <c r="Q274" s="90"/>
      <c r="R274" s="90"/>
    </row>
    <row r="275" spans="1:18" x14ac:dyDescent="0.25">
      <c r="A275" s="88" t="s">
        <v>460</v>
      </c>
      <c r="B275" s="90" t="s">
        <v>308</v>
      </c>
      <c r="C275" s="90" t="s">
        <v>461</v>
      </c>
      <c r="D275" s="90" t="s">
        <v>283</v>
      </c>
      <c r="E275" s="91">
        <f t="shared" si="2"/>
        <v>1</v>
      </c>
      <c r="F275" s="92"/>
      <c r="G275" s="93"/>
      <c r="H275" s="2" t="s">
        <v>284</v>
      </c>
      <c r="I275" s="2">
        <v>570.38</v>
      </c>
      <c r="J275" s="2">
        <v>570.38</v>
      </c>
      <c r="K275" s="2">
        <v>396</v>
      </c>
      <c r="Q275" s="90"/>
      <c r="R275" s="90"/>
    </row>
    <row r="276" spans="1:18" x14ac:dyDescent="0.25">
      <c r="A276" s="88" t="s">
        <v>462</v>
      </c>
      <c r="B276" s="90" t="s">
        <v>359</v>
      </c>
      <c r="C276" s="90" t="s">
        <v>360</v>
      </c>
      <c r="D276" s="90" t="s">
        <v>283</v>
      </c>
      <c r="E276" s="91">
        <f t="shared" si="2"/>
        <v>1</v>
      </c>
      <c r="F276" s="92"/>
      <c r="G276" s="93"/>
      <c r="H276" s="2" t="s">
        <v>284</v>
      </c>
      <c r="I276" s="2">
        <v>400.3</v>
      </c>
      <c r="J276" s="2">
        <v>400.3</v>
      </c>
      <c r="K276" s="2">
        <v>462</v>
      </c>
      <c r="Q276" s="90"/>
      <c r="R276" s="90"/>
    </row>
    <row r="277" spans="1:18" x14ac:dyDescent="0.25">
      <c r="A277" s="88" t="s">
        <v>463</v>
      </c>
      <c r="B277" s="90" t="s">
        <v>464</v>
      </c>
      <c r="C277" s="90" t="s">
        <v>363</v>
      </c>
      <c r="D277" s="90" t="s">
        <v>283</v>
      </c>
      <c r="E277" s="91">
        <f t="shared" si="2"/>
        <v>1</v>
      </c>
      <c r="F277" s="92"/>
      <c r="G277" s="93"/>
      <c r="H277" s="2" t="s">
        <v>363</v>
      </c>
      <c r="I277" s="2">
        <v>355</v>
      </c>
      <c r="J277" s="2">
        <v>355</v>
      </c>
      <c r="K277" s="2">
        <v>2600</v>
      </c>
      <c r="Q277" s="90"/>
      <c r="R277" s="90"/>
    </row>
    <row r="278" spans="1:18" x14ac:dyDescent="0.25">
      <c r="A278" s="88" t="s">
        <v>465</v>
      </c>
      <c r="B278" s="90" t="s">
        <v>365</v>
      </c>
      <c r="C278" s="90" t="s">
        <v>366</v>
      </c>
      <c r="D278" s="90" t="s">
        <v>283</v>
      </c>
      <c r="E278" s="91">
        <f t="shared" si="2"/>
        <v>1</v>
      </c>
      <c r="F278" s="92"/>
      <c r="G278" s="93"/>
      <c r="I278" s="2">
        <v>97</v>
      </c>
      <c r="J278" s="2">
        <v>97</v>
      </c>
      <c r="K278" s="2">
        <v>2376</v>
      </c>
      <c r="Q278" s="90"/>
      <c r="R278" s="90"/>
    </row>
    <row r="279" spans="1:18" x14ac:dyDescent="0.25">
      <c r="A279" s="88" t="s">
        <v>466</v>
      </c>
      <c r="B279" s="90" t="s">
        <v>368</v>
      </c>
      <c r="C279" s="90" t="s">
        <v>369</v>
      </c>
      <c r="D279" s="90" t="s">
        <v>283</v>
      </c>
      <c r="E279" s="91">
        <f t="shared" si="2"/>
        <v>1</v>
      </c>
      <c r="F279" s="92"/>
      <c r="G279" s="93"/>
      <c r="I279" s="2">
        <v>96.4</v>
      </c>
      <c r="J279" s="2">
        <v>96.4</v>
      </c>
      <c r="K279" s="2">
        <v>2376</v>
      </c>
      <c r="Q279" s="90"/>
      <c r="R279" s="90"/>
    </row>
    <row r="280" spans="1:18" x14ac:dyDescent="0.25">
      <c r="A280" s="88" t="s">
        <v>467</v>
      </c>
      <c r="B280" s="90" t="s">
        <v>356</v>
      </c>
      <c r="C280" s="90" t="s">
        <v>357</v>
      </c>
      <c r="D280" s="90" t="s">
        <v>283</v>
      </c>
      <c r="E280" s="91">
        <f t="shared" si="2"/>
        <v>1</v>
      </c>
      <c r="F280" s="92"/>
      <c r="G280" s="93"/>
      <c r="H280" s="2" t="s">
        <v>284</v>
      </c>
      <c r="I280" s="2">
        <v>53.1</v>
      </c>
      <c r="J280" s="2">
        <v>53.1</v>
      </c>
      <c r="K280" s="2">
        <v>396</v>
      </c>
      <c r="Q280" s="90"/>
      <c r="R280" s="90"/>
    </row>
    <row r="281" spans="1:18" x14ac:dyDescent="0.25">
      <c r="A281" s="88" t="s">
        <v>468</v>
      </c>
      <c r="B281" s="90" t="s">
        <v>373</v>
      </c>
      <c r="C281" s="90" t="s">
        <v>374</v>
      </c>
      <c r="D281" s="90" t="s">
        <v>283</v>
      </c>
      <c r="E281" s="91">
        <f t="shared" si="2"/>
        <v>1</v>
      </c>
      <c r="F281" s="92"/>
      <c r="G281" s="93"/>
      <c r="H281" s="2" t="s">
        <v>284</v>
      </c>
      <c r="I281" s="2">
        <v>39.6</v>
      </c>
      <c r="J281" s="2">
        <v>39.6</v>
      </c>
      <c r="K281" s="2">
        <v>369.6</v>
      </c>
      <c r="Q281" s="90"/>
      <c r="R281" s="90"/>
    </row>
    <row r="282" spans="1:18" x14ac:dyDescent="0.25">
      <c r="A282" s="88" t="s">
        <v>469</v>
      </c>
      <c r="B282" s="90" t="s">
        <v>376</v>
      </c>
      <c r="C282" s="90" t="s">
        <v>377</v>
      </c>
      <c r="D282" s="90" t="s">
        <v>283</v>
      </c>
      <c r="E282" s="91">
        <f t="shared" si="2"/>
        <v>1</v>
      </c>
      <c r="F282" s="92"/>
      <c r="G282" s="93"/>
      <c r="H282" s="2" t="s">
        <v>284</v>
      </c>
      <c r="I282" s="2">
        <v>41.3</v>
      </c>
      <c r="J282" s="2">
        <v>41.3</v>
      </c>
      <c r="K282" s="2">
        <v>369.6</v>
      </c>
      <c r="Q282" s="90"/>
      <c r="R282" s="90"/>
    </row>
    <row r="283" spans="1:18" x14ac:dyDescent="0.25">
      <c r="A283" s="88" t="s">
        <v>470</v>
      </c>
      <c r="B283" s="90" t="s">
        <v>379</v>
      </c>
      <c r="C283" s="90" t="s">
        <v>380</v>
      </c>
      <c r="D283" s="90" t="s">
        <v>283</v>
      </c>
      <c r="E283" s="91">
        <f t="shared" si="2"/>
        <v>21.999999999999996</v>
      </c>
      <c r="F283" s="92"/>
      <c r="G283" s="93"/>
      <c r="H283" s="2" t="s">
        <v>284</v>
      </c>
      <c r="I283" s="2">
        <v>42.7</v>
      </c>
      <c r="J283" s="2">
        <v>939.4</v>
      </c>
      <c r="K283" s="2">
        <v>369.6</v>
      </c>
      <c r="Q283" s="90"/>
      <c r="R283" s="90"/>
    </row>
    <row r="284" spans="1:18" x14ac:dyDescent="0.25">
      <c r="A284" s="88" t="s">
        <v>471</v>
      </c>
      <c r="B284" s="90" t="s">
        <v>472</v>
      </c>
      <c r="C284" s="90" t="s">
        <v>383</v>
      </c>
      <c r="D284" s="90" t="s">
        <v>283</v>
      </c>
      <c r="E284" s="91">
        <f t="shared" si="2"/>
        <v>63.000000000000007</v>
      </c>
      <c r="F284" s="92"/>
      <c r="G284" s="93"/>
      <c r="H284" s="2" t="s">
        <v>284</v>
      </c>
      <c r="I284" s="2">
        <v>18.899999999999999</v>
      </c>
      <c r="J284" s="2">
        <v>1190.7</v>
      </c>
      <c r="K284" s="2">
        <v>302.5</v>
      </c>
      <c r="Q284" s="90"/>
      <c r="R284" s="90"/>
    </row>
    <row r="285" spans="1:18" x14ac:dyDescent="0.25">
      <c r="A285" s="88" t="s">
        <v>473</v>
      </c>
      <c r="B285" s="90" t="s">
        <v>385</v>
      </c>
      <c r="C285" s="90" t="s">
        <v>386</v>
      </c>
      <c r="D285" s="90" t="s">
        <v>283</v>
      </c>
      <c r="E285" s="91">
        <f t="shared" si="2"/>
        <v>7.0000000000000009</v>
      </c>
      <c r="F285" s="92"/>
      <c r="G285" s="93"/>
      <c r="H285" s="2" t="s">
        <v>284</v>
      </c>
      <c r="I285" s="2">
        <v>21.4</v>
      </c>
      <c r="J285" s="2">
        <v>149.80000000000001</v>
      </c>
      <c r="K285" s="2">
        <v>369.6</v>
      </c>
      <c r="Q285" s="90"/>
      <c r="R285" s="90"/>
    </row>
    <row r="286" spans="1:18" x14ac:dyDescent="0.25">
      <c r="A286" s="88" t="s">
        <v>474</v>
      </c>
      <c r="B286" s="90" t="s">
        <v>388</v>
      </c>
      <c r="C286" s="90" t="s">
        <v>389</v>
      </c>
      <c r="D286" s="90" t="s">
        <v>283</v>
      </c>
      <c r="E286" s="91">
        <f t="shared" si="2"/>
        <v>1</v>
      </c>
      <c r="F286" s="92"/>
      <c r="G286" s="93"/>
      <c r="H286" s="2" t="s">
        <v>284</v>
      </c>
      <c r="I286" s="2">
        <v>22.2</v>
      </c>
      <c r="J286" s="2">
        <v>22.2</v>
      </c>
      <c r="K286" s="2">
        <v>369.6</v>
      </c>
      <c r="Q286" s="90"/>
      <c r="R286" s="90"/>
    </row>
    <row r="287" spans="1:18" x14ac:dyDescent="0.25">
      <c r="A287" s="88" t="s">
        <v>475</v>
      </c>
      <c r="B287" s="90" t="s">
        <v>472</v>
      </c>
      <c r="C287" s="90" t="s">
        <v>392</v>
      </c>
      <c r="D287" s="90" t="s">
        <v>283</v>
      </c>
      <c r="E287" s="91">
        <f t="shared" si="2"/>
        <v>18</v>
      </c>
      <c r="F287" s="92"/>
      <c r="G287" s="93"/>
      <c r="H287" s="2" t="s">
        <v>284</v>
      </c>
      <c r="I287" s="2">
        <v>24.2</v>
      </c>
      <c r="J287" s="2">
        <v>435.6</v>
      </c>
      <c r="K287" s="2">
        <v>368.5</v>
      </c>
      <c r="Q287" s="90"/>
      <c r="R287" s="90"/>
    </row>
    <row r="288" spans="1:18" x14ac:dyDescent="0.25">
      <c r="A288" s="88" t="s">
        <v>476</v>
      </c>
      <c r="B288" s="90" t="s">
        <v>394</v>
      </c>
      <c r="C288" s="90" t="s">
        <v>395</v>
      </c>
      <c r="D288" s="90" t="s">
        <v>283</v>
      </c>
      <c r="E288" s="91">
        <f t="shared" si="2"/>
        <v>2</v>
      </c>
      <c r="F288" s="92"/>
      <c r="G288" s="93"/>
      <c r="H288" s="2" t="s">
        <v>284</v>
      </c>
      <c r="I288" s="2">
        <v>25</v>
      </c>
      <c r="J288" s="2">
        <v>50</v>
      </c>
      <c r="K288" s="2">
        <v>792</v>
      </c>
      <c r="Q288" s="90"/>
      <c r="R288" s="90"/>
    </row>
    <row r="289" spans="1:18" x14ac:dyDescent="0.25">
      <c r="A289" s="88" t="s">
        <v>477</v>
      </c>
      <c r="B289" s="90" t="s">
        <v>397</v>
      </c>
      <c r="C289" s="90" t="s">
        <v>478</v>
      </c>
      <c r="D289" s="90" t="s">
        <v>283</v>
      </c>
      <c r="E289" s="91">
        <f t="shared" si="2"/>
        <v>1</v>
      </c>
      <c r="F289" s="92"/>
      <c r="G289" s="93"/>
      <c r="H289" s="2" t="s">
        <v>284</v>
      </c>
      <c r="I289" s="2">
        <v>8.1999999999999993</v>
      </c>
      <c r="J289" s="2">
        <v>8.1999999999999993</v>
      </c>
      <c r="K289" s="2">
        <v>528</v>
      </c>
      <c r="Q289" s="90"/>
      <c r="R289" s="90"/>
    </row>
    <row r="290" spans="1:18" x14ac:dyDescent="0.25">
      <c r="A290" s="88" t="s">
        <v>479</v>
      </c>
      <c r="B290" s="90" t="s">
        <v>472</v>
      </c>
      <c r="C290" s="90" t="s">
        <v>401</v>
      </c>
      <c r="D290" s="90" t="s">
        <v>283</v>
      </c>
      <c r="E290" s="91">
        <f t="shared" si="2"/>
        <v>27</v>
      </c>
      <c r="F290" s="92"/>
      <c r="G290" s="93"/>
      <c r="H290" s="2" t="s">
        <v>284</v>
      </c>
      <c r="I290" s="2">
        <v>21</v>
      </c>
      <c r="J290" s="2">
        <v>567</v>
      </c>
      <c r="K290" s="2">
        <v>396</v>
      </c>
      <c r="Q290" s="90"/>
      <c r="R290" s="90"/>
    </row>
    <row r="291" spans="1:18" x14ac:dyDescent="0.25">
      <c r="A291" s="88" t="s">
        <v>480</v>
      </c>
      <c r="B291" s="90" t="s">
        <v>403</v>
      </c>
      <c r="C291" s="90" t="s">
        <v>404</v>
      </c>
      <c r="D291" s="90" t="s">
        <v>283</v>
      </c>
      <c r="E291" s="91">
        <f t="shared" si="2"/>
        <v>1</v>
      </c>
      <c r="F291" s="92"/>
      <c r="G291" s="93"/>
      <c r="H291" s="2" t="s">
        <v>284</v>
      </c>
      <c r="I291" s="2">
        <v>28.6</v>
      </c>
      <c r="J291" s="2">
        <v>28.6</v>
      </c>
      <c r="K291" s="2">
        <v>528</v>
      </c>
      <c r="Q291" s="90"/>
      <c r="R291" s="90"/>
    </row>
    <row r="292" spans="1:18" x14ac:dyDescent="0.25">
      <c r="A292" s="88" t="s">
        <v>481</v>
      </c>
      <c r="B292" s="90" t="s">
        <v>406</v>
      </c>
      <c r="C292" s="90" t="s">
        <v>407</v>
      </c>
      <c r="D292" s="90" t="s">
        <v>283</v>
      </c>
      <c r="E292" s="91">
        <f t="shared" si="2"/>
        <v>2</v>
      </c>
      <c r="F292" s="92"/>
      <c r="G292" s="93"/>
      <c r="H292" s="2" t="s">
        <v>284</v>
      </c>
      <c r="I292" s="2">
        <v>22.3</v>
      </c>
      <c r="J292" s="2">
        <v>44.6</v>
      </c>
      <c r="K292" s="2">
        <v>528</v>
      </c>
      <c r="Q292" s="90"/>
      <c r="R292" s="90"/>
    </row>
    <row r="293" spans="1:18" x14ac:dyDescent="0.25">
      <c r="A293" s="88" t="s">
        <v>482</v>
      </c>
      <c r="B293" s="90" t="s">
        <v>409</v>
      </c>
      <c r="C293" s="90" t="s">
        <v>410</v>
      </c>
      <c r="D293" s="90" t="s">
        <v>283</v>
      </c>
      <c r="E293" s="91">
        <f t="shared" si="2"/>
        <v>1</v>
      </c>
      <c r="F293" s="92"/>
      <c r="G293" s="93"/>
      <c r="H293" s="2" t="s">
        <v>284</v>
      </c>
      <c r="I293" s="2">
        <v>492.25</v>
      </c>
      <c r="J293" s="2">
        <v>492.25</v>
      </c>
      <c r="K293" s="2">
        <v>396</v>
      </c>
      <c r="Q293" s="90"/>
      <c r="R293" s="90"/>
    </row>
    <row r="294" spans="1:18" x14ac:dyDescent="0.25">
      <c r="A294" s="88" t="s">
        <v>483</v>
      </c>
      <c r="B294" s="90" t="s">
        <v>289</v>
      </c>
      <c r="C294" s="90" t="s">
        <v>412</v>
      </c>
      <c r="D294" s="90" t="s">
        <v>283</v>
      </c>
      <c r="E294" s="91">
        <f t="shared" si="2"/>
        <v>1</v>
      </c>
      <c r="F294" s="92"/>
      <c r="G294" s="93"/>
      <c r="H294" s="2" t="s">
        <v>284</v>
      </c>
      <c r="I294" s="2">
        <v>208.6</v>
      </c>
      <c r="J294" s="2">
        <v>208.6</v>
      </c>
      <c r="K294" s="2">
        <v>396</v>
      </c>
      <c r="Q294" s="90"/>
      <c r="R294" s="90"/>
    </row>
    <row r="295" spans="1:18" x14ac:dyDescent="0.25">
      <c r="A295" s="88" t="s">
        <v>484</v>
      </c>
      <c r="B295" s="90" t="s">
        <v>414</v>
      </c>
      <c r="C295" s="90" t="s">
        <v>415</v>
      </c>
      <c r="D295" s="90" t="s">
        <v>283</v>
      </c>
      <c r="E295" s="91">
        <f t="shared" si="2"/>
        <v>1</v>
      </c>
      <c r="F295" s="92"/>
      <c r="G295" s="93"/>
      <c r="H295" s="2" t="s">
        <v>284</v>
      </c>
      <c r="I295" s="2">
        <v>254.6</v>
      </c>
      <c r="J295" s="2">
        <v>254.6</v>
      </c>
      <c r="K295" s="2">
        <v>396</v>
      </c>
      <c r="Q295" s="90"/>
      <c r="R295" s="90"/>
    </row>
    <row r="296" spans="1:18" x14ac:dyDescent="0.25">
      <c r="A296" s="88" t="s">
        <v>485</v>
      </c>
      <c r="B296" s="90" t="s">
        <v>486</v>
      </c>
      <c r="C296" s="90"/>
      <c r="D296" s="90" t="s">
        <v>283</v>
      </c>
      <c r="E296" s="91">
        <f t="shared" si="2"/>
        <v>1</v>
      </c>
      <c r="F296" s="92"/>
      <c r="G296" s="93"/>
      <c r="H296" s="2" t="s">
        <v>284</v>
      </c>
      <c r="I296" s="2">
        <v>924</v>
      </c>
      <c r="J296" s="2">
        <v>924</v>
      </c>
      <c r="K296" s="2">
        <v>590</v>
      </c>
      <c r="Q296" s="90"/>
      <c r="R296" s="90"/>
    </row>
    <row r="297" spans="1:18" x14ac:dyDescent="0.25">
      <c r="A297" s="88" t="s">
        <v>487</v>
      </c>
      <c r="B297" s="90" t="s">
        <v>425</v>
      </c>
      <c r="C297" s="90" t="s">
        <v>426</v>
      </c>
      <c r="D297" s="90" t="s">
        <v>283</v>
      </c>
      <c r="E297" s="91">
        <f t="shared" si="2"/>
        <v>6.0000000000000009</v>
      </c>
      <c r="F297" s="92"/>
      <c r="G297" s="93"/>
      <c r="H297" s="2" t="s">
        <v>284</v>
      </c>
      <c r="I297" s="2">
        <v>42.8</v>
      </c>
      <c r="J297" s="2">
        <v>256.8</v>
      </c>
      <c r="K297" s="2">
        <v>369.6</v>
      </c>
      <c r="Q297" s="90"/>
      <c r="R297" s="90"/>
    </row>
    <row r="298" spans="1:18" x14ac:dyDescent="0.25">
      <c r="A298" s="88" t="s">
        <v>488</v>
      </c>
      <c r="B298" s="90" t="s">
        <v>428</v>
      </c>
      <c r="C298" s="90" t="s">
        <v>489</v>
      </c>
      <c r="D298" s="90" t="s">
        <v>283</v>
      </c>
      <c r="E298" s="91">
        <f t="shared" si="2"/>
        <v>1</v>
      </c>
      <c r="F298" s="92"/>
      <c r="G298" s="93"/>
      <c r="H298" s="2" t="s">
        <v>284</v>
      </c>
      <c r="I298" s="2">
        <v>390.7</v>
      </c>
      <c r="J298" s="2">
        <v>390.7</v>
      </c>
      <c r="K298" s="2">
        <v>396</v>
      </c>
      <c r="Q298" s="90"/>
      <c r="R298" s="90"/>
    </row>
    <row r="299" spans="1:18" x14ac:dyDescent="0.25">
      <c r="A299" s="88" t="s">
        <v>490</v>
      </c>
      <c r="B299" s="90" t="s">
        <v>431</v>
      </c>
      <c r="C299" s="90" t="s">
        <v>432</v>
      </c>
      <c r="D299" s="90" t="s">
        <v>283</v>
      </c>
      <c r="E299" s="91">
        <f t="shared" si="2"/>
        <v>1</v>
      </c>
      <c r="F299" s="92"/>
      <c r="G299" s="93"/>
      <c r="H299" s="2" t="s">
        <v>284</v>
      </c>
      <c r="I299" s="2">
        <v>110.1</v>
      </c>
      <c r="J299" s="2">
        <v>110.1</v>
      </c>
      <c r="K299" s="2">
        <v>528</v>
      </c>
      <c r="Q299" s="90"/>
      <c r="R299" s="90"/>
    </row>
    <row r="300" spans="1:18" x14ac:dyDescent="0.25">
      <c r="A300" s="355"/>
      <c r="B300" s="355"/>
      <c r="C300" s="355"/>
      <c r="D300" s="355"/>
      <c r="E300" s="355"/>
      <c r="F300" s="355"/>
      <c r="G300" s="355"/>
      <c r="Q300" s="90"/>
      <c r="R300" s="90"/>
    </row>
    <row r="301" spans="1:18" x14ac:dyDescent="0.25">
      <c r="A301" s="352" t="s">
        <v>303</v>
      </c>
      <c r="B301" s="352"/>
      <c r="C301" s="352"/>
      <c r="D301" s="352"/>
      <c r="E301" s="352"/>
      <c r="F301" s="352"/>
      <c r="G301" s="108">
        <f>G267</f>
        <v>0</v>
      </c>
      <c r="Q301" s="206"/>
      <c r="R301" s="206"/>
    </row>
    <row r="302" spans="1:18" x14ac:dyDescent="0.25">
      <c r="A302" s="357" t="s">
        <v>1450</v>
      </c>
      <c r="B302" s="358"/>
      <c r="C302" s="358"/>
      <c r="D302" s="358"/>
      <c r="E302" s="358"/>
      <c r="F302" s="358"/>
      <c r="G302" s="358"/>
    </row>
    <row r="303" spans="1:18" x14ac:dyDescent="0.25">
      <c r="A303" s="96" t="s">
        <v>491</v>
      </c>
      <c r="B303" s="295" t="s">
        <v>492</v>
      </c>
      <c r="C303" s="295"/>
      <c r="D303" s="295"/>
      <c r="E303" s="295"/>
      <c r="F303" s="295"/>
      <c r="G303" s="295"/>
      <c r="H303" s="295"/>
      <c r="I303" s="295"/>
      <c r="J303" s="295"/>
      <c r="K303" s="295"/>
      <c r="L303" s="295"/>
      <c r="M303" s="295"/>
      <c r="N303" s="295"/>
      <c r="O303" s="295"/>
      <c r="P303" s="295"/>
      <c r="Q303" s="295"/>
      <c r="R303" s="295"/>
    </row>
    <row r="304" spans="1:18" x14ac:dyDescent="0.25">
      <c r="A304" s="88" t="s">
        <v>491</v>
      </c>
      <c r="B304" s="211" t="s">
        <v>493</v>
      </c>
      <c r="C304" s="211" t="s">
        <v>494</v>
      </c>
      <c r="D304" s="211" t="s">
        <v>283</v>
      </c>
      <c r="E304" s="212">
        <v>1</v>
      </c>
      <c r="F304" s="213"/>
      <c r="G304" s="216"/>
      <c r="H304" s="2" t="s">
        <v>284</v>
      </c>
      <c r="I304" s="2" t="s">
        <v>284</v>
      </c>
      <c r="J304" s="2">
        <v>100303</v>
      </c>
      <c r="Q304" s="90"/>
      <c r="R304" s="90"/>
    </row>
    <row r="305" spans="1:18" x14ac:dyDescent="0.25">
      <c r="A305" s="88" t="s">
        <v>495</v>
      </c>
      <c r="B305" s="90" t="s">
        <v>359</v>
      </c>
      <c r="C305" s="90" t="s">
        <v>496</v>
      </c>
      <c r="D305" s="90" t="s">
        <v>283</v>
      </c>
      <c r="E305" s="91">
        <f t="shared" ref="E305:E348" si="3">J305/I305</f>
        <v>1</v>
      </c>
      <c r="F305" s="92"/>
      <c r="G305" s="93"/>
      <c r="H305" s="2" t="s">
        <v>284</v>
      </c>
      <c r="I305" s="2">
        <v>808</v>
      </c>
      <c r="J305" s="2">
        <v>808</v>
      </c>
      <c r="K305" s="2">
        <v>462</v>
      </c>
      <c r="Q305" s="90"/>
      <c r="R305" s="90"/>
    </row>
    <row r="306" spans="1:18" x14ac:dyDescent="0.25">
      <c r="A306" s="88" t="s">
        <v>497</v>
      </c>
      <c r="B306" s="90" t="s">
        <v>498</v>
      </c>
      <c r="C306" s="90" t="s">
        <v>363</v>
      </c>
      <c r="D306" s="90" t="s">
        <v>283</v>
      </c>
      <c r="E306" s="91">
        <f t="shared" si="3"/>
        <v>1</v>
      </c>
      <c r="F306" s="92"/>
      <c r="G306" s="93"/>
      <c r="H306" s="2" t="s">
        <v>363</v>
      </c>
      <c r="I306" s="2">
        <v>900</v>
      </c>
      <c r="J306" s="2">
        <v>900</v>
      </c>
      <c r="K306" s="2">
        <v>2300</v>
      </c>
      <c r="Q306" s="90"/>
      <c r="R306" s="90"/>
    </row>
    <row r="307" spans="1:18" x14ac:dyDescent="0.25">
      <c r="A307" s="88" t="s">
        <v>499</v>
      </c>
      <c r="B307" s="90" t="s">
        <v>500</v>
      </c>
      <c r="C307" s="90" t="s">
        <v>501</v>
      </c>
      <c r="D307" s="90" t="s">
        <v>283</v>
      </c>
      <c r="E307" s="91">
        <f t="shared" si="3"/>
        <v>1</v>
      </c>
      <c r="F307" s="92"/>
      <c r="G307" s="93"/>
      <c r="I307" s="2">
        <v>125</v>
      </c>
      <c r="J307" s="2">
        <v>125</v>
      </c>
      <c r="K307" s="2">
        <v>2376</v>
      </c>
      <c r="Q307" s="90"/>
      <c r="R307" s="90"/>
    </row>
    <row r="308" spans="1:18" x14ac:dyDescent="0.25">
      <c r="A308" s="88" t="s">
        <v>502</v>
      </c>
      <c r="B308" s="90" t="s">
        <v>503</v>
      </c>
      <c r="C308" s="90" t="s">
        <v>504</v>
      </c>
      <c r="D308" s="90" t="s">
        <v>283</v>
      </c>
      <c r="E308" s="91">
        <f t="shared" si="3"/>
        <v>1</v>
      </c>
      <c r="F308" s="92"/>
      <c r="G308" s="93"/>
      <c r="I308" s="2">
        <v>212</v>
      </c>
      <c r="J308" s="2">
        <v>212</v>
      </c>
      <c r="K308" s="2">
        <v>2376</v>
      </c>
      <c r="Q308" s="90"/>
      <c r="R308" s="90"/>
    </row>
    <row r="309" spans="1:18" x14ac:dyDescent="0.25">
      <c r="A309" s="88" t="s">
        <v>505</v>
      </c>
      <c r="B309" s="90" t="s">
        <v>506</v>
      </c>
      <c r="C309" s="90" t="s">
        <v>507</v>
      </c>
      <c r="D309" s="90" t="s">
        <v>283</v>
      </c>
      <c r="E309" s="91">
        <f t="shared" si="3"/>
        <v>1</v>
      </c>
      <c r="F309" s="92"/>
      <c r="G309" s="93"/>
      <c r="H309" s="2" t="s">
        <v>284</v>
      </c>
      <c r="I309" s="2">
        <v>1483.7</v>
      </c>
      <c r="J309" s="2">
        <v>1483.7</v>
      </c>
      <c r="K309" s="2">
        <v>462</v>
      </c>
      <c r="Q309" s="90"/>
      <c r="R309" s="90"/>
    </row>
    <row r="310" spans="1:18" x14ac:dyDescent="0.25">
      <c r="A310" s="88" t="s">
        <v>508</v>
      </c>
      <c r="B310" s="90" t="s">
        <v>509</v>
      </c>
      <c r="C310" s="90" t="s">
        <v>510</v>
      </c>
      <c r="D310" s="90" t="s">
        <v>283</v>
      </c>
      <c r="E310" s="91">
        <f t="shared" si="3"/>
        <v>2</v>
      </c>
      <c r="F310" s="92"/>
      <c r="G310" s="93"/>
      <c r="H310" s="2" t="s">
        <v>284</v>
      </c>
      <c r="I310" s="2">
        <v>45.6</v>
      </c>
      <c r="J310" s="2">
        <v>91.2</v>
      </c>
      <c r="K310" s="2">
        <v>330</v>
      </c>
      <c r="Q310" s="90"/>
      <c r="R310" s="90"/>
    </row>
    <row r="311" spans="1:18" x14ac:dyDescent="0.25">
      <c r="A311" s="88" t="s">
        <v>511</v>
      </c>
      <c r="B311" s="90" t="s">
        <v>512</v>
      </c>
      <c r="C311" s="90" t="s">
        <v>513</v>
      </c>
      <c r="D311" s="90" t="s">
        <v>283</v>
      </c>
      <c r="E311" s="91">
        <f t="shared" si="3"/>
        <v>132</v>
      </c>
      <c r="F311" s="92"/>
      <c r="G311" s="93"/>
      <c r="H311" s="2" t="s">
        <v>284</v>
      </c>
      <c r="I311" s="2">
        <v>116.5</v>
      </c>
      <c r="J311" s="2">
        <v>15378</v>
      </c>
      <c r="K311" s="2">
        <v>330</v>
      </c>
      <c r="Q311" s="90"/>
      <c r="R311" s="90"/>
    </row>
    <row r="312" spans="1:18" x14ac:dyDescent="0.25">
      <c r="A312" s="88" t="s">
        <v>514</v>
      </c>
      <c r="B312" s="90" t="s">
        <v>512</v>
      </c>
      <c r="C312" s="90" t="s">
        <v>515</v>
      </c>
      <c r="D312" s="90" t="s">
        <v>283</v>
      </c>
      <c r="E312" s="91">
        <f t="shared" si="3"/>
        <v>4</v>
      </c>
      <c r="F312" s="92"/>
      <c r="G312" s="93"/>
      <c r="H312" s="2" t="s">
        <v>284</v>
      </c>
      <c r="I312" s="2">
        <v>161.80000000000001</v>
      </c>
      <c r="J312" s="2">
        <v>647.20000000000005</v>
      </c>
      <c r="K312" s="2">
        <v>330</v>
      </c>
      <c r="Q312" s="90"/>
      <c r="R312" s="90"/>
    </row>
    <row r="313" spans="1:18" x14ac:dyDescent="0.25">
      <c r="A313" s="88" t="s">
        <v>516</v>
      </c>
      <c r="B313" s="90" t="s">
        <v>512</v>
      </c>
      <c r="C313" s="90" t="s">
        <v>517</v>
      </c>
      <c r="D313" s="90" t="s">
        <v>283</v>
      </c>
      <c r="E313" s="91">
        <f t="shared" si="3"/>
        <v>2</v>
      </c>
      <c r="F313" s="92"/>
      <c r="G313" s="93"/>
      <c r="H313" s="2" t="s">
        <v>284</v>
      </c>
      <c r="I313" s="2">
        <v>115.3</v>
      </c>
      <c r="J313" s="2">
        <v>230.6</v>
      </c>
      <c r="K313" s="2">
        <v>330</v>
      </c>
      <c r="Q313" s="90"/>
      <c r="R313" s="90"/>
    </row>
    <row r="314" spans="1:18" x14ac:dyDescent="0.25">
      <c r="A314" s="88" t="s">
        <v>518</v>
      </c>
      <c r="B314" s="90" t="s">
        <v>512</v>
      </c>
      <c r="C314" s="90" t="s">
        <v>519</v>
      </c>
      <c r="D314" s="90" t="s">
        <v>283</v>
      </c>
      <c r="E314" s="91">
        <f t="shared" si="3"/>
        <v>2</v>
      </c>
      <c r="F314" s="92"/>
      <c r="G314" s="93"/>
      <c r="H314" s="2" t="s">
        <v>284</v>
      </c>
      <c r="I314" s="2">
        <v>117</v>
      </c>
      <c r="J314" s="2">
        <v>234</v>
      </c>
      <c r="K314" s="2">
        <v>330</v>
      </c>
      <c r="Q314" s="90"/>
      <c r="R314" s="90"/>
    </row>
    <row r="315" spans="1:18" x14ac:dyDescent="0.25">
      <c r="A315" s="88" t="s">
        <v>520</v>
      </c>
      <c r="B315" s="90" t="s">
        <v>512</v>
      </c>
      <c r="C315" s="90" t="s">
        <v>521</v>
      </c>
      <c r="D315" s="90" t="s">
        <v>283</v>
      </c>
      <c r="E315" s="91">
        <f t="shared" si="3"/>
        <v>2</v>
      </c>
      <c r="F315" s="92"/>
      <c r="G315" s="93"/>
      <c r="H315" s="2" t="s">
        <v>284</v>
      </c>
      <c r="I315" s="2">
        <v>117.6</v>
      </c>
      <c r="J315" s="2">
        <v>235.2</v>
      </c>
      <c r="K315" s="2">
        <v>330</v>
      </c>
      <c r="Q315" s="90"/>
      <c r="R315" s="90"/>
    </row>
    <row r="316" spans="1:18" x14ac:dyDescent="0.25">
      <c r="A316" s="88" t="s">
        <v>522</v>
      </c>
      <c r="B316" s="90" t="s">
        <v>509</v>
      </c>
      <c r="C316" s="90" t="s">
        <v>523</v>
      </c>
      <c r="D316" s="90" t="s">
        <v>283</v>
      </c>
      <c r="E316" s="91">
        <f t="shared" si="3"/>
        <v>2</v>
      </c>
      <c r="F316" s="92"/>
      <c r="G316" s="93"/>
      <c r="H316" s="2" t="s">
        <v>284</v>
      </c>
      <c r="I316" s="2">
        <v>44.3</v>
      </c>
      <c r="J316" s="2">
        <v>88.6</v>
      </c>
      <c r="K316" s="2">
        <v>330</v>
      </c>
      <c r="Q316" s="90"/>
      <c r="R316" s="90"/>
    </row>
    <row r="317" spans="1:18" x14ac:dyDescent="0.25">
      <c r="A317" s="88" t="s">
        <v>524</v>
      </c>
      <c r="B317" s="90" t="s">
        <v>525</v>
      </c>
      <c r="C317" s="90" t="s">
        <v>526</v>
      </c>
      <c r="D317" s="90" t="s">
        <v>283</v>
      </c>
      <c r="E317" s="91">
        <f t="shared" si="3"/>
        <v>1</v>
      </c>
      <c r="F317" s="92"/>
      <c r="G317" s="93"/>
      <c r="H317" s="2" t="s">
        <v>284</v>
      </c>
      <c r="I317" s="2">
        <v>400.7</v>
      </c>
      <c r="J317" s="2">
        <v>400.7</v>
      </c>
      <c r="K317" s="2">
        <v>462</v>
      </c>
      <c r="Q317" s="90"/>
      <c r="R317" s="90"/>
    </row>
    <row r="318" spans="1:18" x14ac:dyDescent="0.25">
      <c r="A318" s="88" t="s">
        <v>527</v>
      </c>
      <c r="B318" s="90" t="s">
        <v>528</v>
      </c>
      <c r="C318" s="90" t="s">
        <v>529</v>
      </c>
      <c r="D318" s="90" t="s">
        <v>283</v>
      </c>
      <c r="E318" s="91">
        <f t="shared" si="3"/>
        <v>1</v>
      </c>
      <c r="F318" s="92"/>
      <c r="G318" s="93"/>
      <c r="H318" s="2" t="s">
        <v>284</v>
      </c>
      <c r="I318" s="2">
        <v>3104.5</v>
      </c>
      <c r="J318" s="2">
        <v>3104.5</v>
      </c>
      <c r="K318" s="2">
        <v>1254</v>
      </c>
      <c r="Q318" s="90"/>
      <c r="R318" s="90"/>
    </row>
    <row r="319" spans="1:18" x14ac:dyDescent="0.25">
      <c r="A319" s="88" t="s">
        <v>530</v>
      </c>
      <c r="B319" s="90" t="s">
        <v>531</v>
      </c>
      <c r="C319" s="90" t="s">
        <v>532</v>
      </c>
      <c r="D319" s="90" t="s">
        <v>283</v>
      </c>
      <c r="E319" s="91">
        <f t="shared" si="3"/>
        <v>2</v>
      </c>
      <c r="F319" s="92"/>
      <c r="G319" s="93"/>
      <c r="H319" s="2" t="s">
        <v>284</v>
      </c>
      <c r="I319" s="2">
        <v>1220.0999999999999</v>
      </c>
      <c r="J319" s="2">
        <v>2440.1999999999998</v>
      </c>
      <c r="K319" s="2">
        <v>1254</v>
      </c>
      <c r="Q319" s="90"/>
      <c r="R319" s="90"/>
    </row>
    <row r="320" spans="1:18" x14ac:dyDescent="0.25">
      <c r="A320" s="88" t="s">
        <v>533</v>
      </c>
      <c r="B320" s="90" t="s">
        <v>534</v>
      </c>
      <c r="C320" s="90" t="s">
        <v>535</v>
      </c>
      <c r="D320" s="90" t="s">
        <v>283</v>
      </c>
      <c r="E320" s="91">
        <f t="shared" si="3"/>
        <v>4</v>
      </c>
      <c r="F320" s="92"/>
      <c r="G320" s="93"/>
      <c r="H320" s="2" t="s">
        <v>284</v>
      </c>
      <c r="I320" s="2">
        <v>818.2</v>
      </c>
      <c r="J320" s="2">
        <v>3272.8</v>
      </c>
      <c r="K320" s="2">
        <v>1254</v>
      </c>
      <c r="Q320" s="90"/>
      <c r="R320" s="90"/>
    </row>
    <row r="321" spans="1:18" x14ac:dyDescent="0.25">
      <c r="A321" s="88" t="s">
        <v>536</v>
      </c>
      <c r="B321" s="90" t="s">
        <v>537</v>
      </c>
      <c r="C321" s="90" t="s">
        <v>383</v>
      </c>
      <c r="D321" s="90" t="s">
        <v>283</v>
      </c>
      <c r="E321" s="91">
        <f t="shared" si="3"/>
        <v>1047</v>
      </c>
      <c r="F321" s="92"/>
      <c r="G321" s="93"/>
      <c r="H321" s="2" t="s">
        <v>284</v>
      </c>
      <c r="I321" s="2">
        <v>18.899999999999999</v>
      </c>
      <c r="J321" s="2">
        <v>19788.3</v>
      </c>
      <c r="K321" s="2">
        <v>302.5</v>
      </c>
      <c r="Q321" s="90"/>
      <c r="R321" s="90"/>
    </row>
    <row r="322" spans="1:18" x14ac:dyDescent="0.25">
      <c r="A322" s="88" t="s">
        <v>538</v>
      </c>
      <c r="B322" s="90" t="s">
        <v>539</v>
      </c>
      <c r="C322" s="90" t="s">
        <v>392</v>
      </c>
      <c r="D322" s="90" t="s">
        <v>283</v>
      </c>
      <c r="E322" s="91">
        <f t="shared" si="3"/>
        <v>284</v>
      </c>
      <c r="F322" s="92"/>
      <c r="G322" s="93"/>
      <c r="H322" s="2" t="s">
        <v>284</v>
      </c>
      <c r="I322" s="2">
        <v>24.2</v>
      </c>
      <c r="J322" s="2">
        <v>6872.8</v>
      </c>
      <c r="K322" s="2">
        <v>368.5</v>
      </c>
      <c r="Q322" s="90"/>
      <c r="R322" s="90"/>
    </row>
    <row r="323" spans="1:18" x14ac:dyDescent="0.25">
      <c r="A323" s="88" t="s">
        <v>540</v>
      </c>
      <c r="B323" s="90" t="s">
        <v>541</v>
      </c>
      <c r="C323" s="90" t="s">
        <v>401</v>
      </c>
      <c r="D323" s="90" t="s">
        <v>283</v>
      </c>
      <c r="E323" s="91">
        <f t="shared" si="3"/>
        <v>90</v>
      </c>
      <c r="F323" s="92"/>
      <c r="G323" s="93"/>
      <c r="H323" s="2" t="s">
        <v>284</v>
      </c>
      <c r="I323" s="2">
        <v>21</v>
      </c>
      <c r="J323" s="2">
        <v>1890</v>
      </c>
      <c r="K323" s="2">
        <v>396</v>
      </c>
      <c r="Q323" s="90"/>
      <c r="R323" s="90"/>
    </row>
    <row r="324" spans="1:18" x14ac:dyDescent="0.25">
      <c r="A324" s="88" t="s">
        <v>542</v>
      </c>
      <c r="B324" s="90" t="s">
        <v>543</v>
      </c>
      <c r="C324" s="90" t="s">
        <v>544</v>
      </c>
      <c r="D324" s="90" t="s">
        <v>283</v>
      </c>
      <c r="E324" s="91">
        <f t="shared" si="3"/>
        <v>375</v>
      </c>
      <c r="F324" s="92"/>
      <c r="G324" s="93"/>
      <c r="H324" s="2" t="s">
        <v>284</v>
      </c>
      <c r="I324" s="2">
        <v>42.7</v>
      </c>
      <c r="J324" s="2">
        <v>16012.5</v>
      </c>
      <c r="K324" s="2">
        <v>369.6</v>
      </c>
      <c r="Q324" s="90"/>
      <c r="R324" s="90"/>
    </row>
    <row r="325" spans="1:18" x14ac:dyDescent="0.25">
      <c r="A325" s="88" t="s">
        <v>545</v>
      </c>
      <c r="B325" s="90" t="s">
        <v>385</v>
      </c>
      <c r="C325" s="90" t="s">
        <v>546</v>
      </c>
      <c r="D325" s="90" t="s">
        <v>283</v>
      </c>
      <c r="E325" s="91">
        <f t="shared" si="3"/>
        <v>136</v>
      </c>
      <c r="F325" s="92"/>
      <c r="G325" s="93"/>
      <c r="H325" s="2" t="s">
        <v>284</v>
      </c>
      <c r="I325" s="2">
        <v>18.3</v>
      </c>
      <c r="J325" s="2">
        <v>2488.8000000000002</v>
      </c>
      <c r="K325" s="2">
        <v>369.6</v>
      </c>
      <c r="Q325" s="90"/>
      <c r="R325" s="90"/>
    </row>
    <row r="326" spans="1:18" x14ac:dyDescent="0.25">
      <c r="A326" s="88" t="s">
        <v>547</v>
      </c>
      <c r="B326" s="90" t="s">
        <v>548</v>
      </c>
      <c r="C326" s="90" t="s">
        <v>549</v>
      </c>
      <c r="D326" s="90" t="s">
        <v>283</v>
      </c>
      <c r="E326" s="91">
        <f t="shared" si="3"/>
        <v>272</v>
      </c>
      <c r="F326" s="92"/>
      <c r="G326" s="93"/>
      <c r="H326" s="2" t="s">
        <v>284</v>
      </c>
      <c r="I326" s="2">
        <v>1</v>
      </c>
      <c r="J326" s="2">
        <v>272</v>
      </c>
      <c r="K326" s="2">
        <v>369.6</v>
      </c>
      <c r="Q326" s="90"/>
      <c r="R326" s="90"/>
    </row>
    <row r="327" spans="1:18" x14ac:dyDescent="0.25">
      <c r="A327" s="88" t="s">
        <v>550</v>
      </c>
      <c r="B327" s="90" t="s">
        <v>388</v>
      </c>
      <c r="C327" s="90" t="s">
        <v>551</v>
      </c>
      <c r="D327" s="90" t="s">
        <v>283</v>
      </c>
      <c r="E327" s="91">
        <f t="shared" si="3"/>
        <v>6</v>
      </c>
      <c r="F327" s="92"/>
      <c r="G327" s="93"/>
      <c r="H327" s="2" t="s">
        <v>284</v>
      </c>
      <c r="I327" s="2">
        <v>20.8</v>
      </c>
      <c r="J327" s="2">
        <v>124.8</v>
      </c>
      <c r="K327" s="2">
        <v>369.6</v>
      </c>
      <c r="Q327" s="90"/>
      <c r="R327" s="90"/>
    </row>
    <row r="328" spans="1:18" x14ac:dyDescent="0.25">
      <c r="A328" s="88" t="s">
        <v>552</v>
      </c>
      <c r="B328" s="90" t="s">
        <v>373</v>
      </c>
      <c r="C328" s="90" t="s">
        <v>553</v>
      </c>
      <c r="D328" s="90" t="s">
        <v>283</v>
      </c>
      <c r="E328" s="91">
        <f t="shared" si="3"/>
        <v>2</v>
      </c>
      <c r="F328" s="92"/>
      <c r="G328" s="93"/>
      <c r="H328" s="2" t="s">
        <v>284</v>
      </c>
      <c r="I328" s="2">
        <v>39.6</v>
      </c>
      <c r="J328" s="2">
        <v>79.2</v>
      </c>
      <c r="K328" s="2">
        <v>369.6</v>
      </c>
      <c r="Q328" s="90"/>
      <c r="R328" s="90"/>
    </row>
    <row r="329" spans="1:18" x14ac:dyDescent="0.25">
      <c r="A329" s="88" t="s">
        <v>554</v>
      </c>
      <c r="B329" s="90" t="s">
        <v>376</v>
      </c>
      <c r="C329" s="90" t="s">
        <v>555</v>
      </c>
      <c r="D329" s="90" t="s">
        <v>283</v>
      </c>
      <c r="E329" s="91">
        <f t="shared" si="3"/>
        <v>2</v>
      </c>
      <c r="F329" s="92"/>
      <c r="G329" s="93"/>
      <c r="H329" s="2" t="s">
        <v>284</v>
      </c>
      <c r="I329" s="2">
        <v>41.3</v>
      </c>
      <c r="J329" s="2">
        <v>82.6</v>
      </c>
      <c r="K329" s="2">
        <v>369.6</v>
      </c>
      <c r="Q329" s="90"/>
      <c r="R329" s="90"/>
    </row>
    <row r="330" spans="1:18" x14ac:dyDescent="0.25">
      <c r="A330" s="88" t="s">
        <v>556</v>
      </c>
      <c r="B330" s="90" t="s">
        <v>353</v>
      </c>
      <c r="C330" s="90" t="s">
        <v>354</v>
      </c>
      <c r="D330" s="90" t="s">
        <v>283</v>
      </c>
      <c r="E330" s="91">
        <f t="shared" si="3"/>
        <v>1</v>
      </c>
      <c r="F330" s="92"/>
      <c r="G330" s="93"/>
      <c r="H330" s="2" t="s">
        <v>284</v>
      </c>
      <c r="I330" s="2">
        <v>180.3</v>
      </c>
      <c r="J330" s="2">
        <v>180.3</v>
      </c>
      <c r="K330" s="2">
        <v>396</v>
      </c>
      <c r="Q330" s="90"/>
      <c r="R330" s="90"/>
    </row>
    <row r="331" spans="1:18" x14ac:dyDescent="0.25">
      <c r="A331" s="88" t="s">
        <v>557</v>
      </c>
      <c r="B331" s="90" t="s">
        <v>350</v>
      </c>
      <c r="C331" s="90" t="s">
        <v>558</v>
      </c>
      <c r="D331" s="90" t="s">
        <v>283</v>
      </c>
      <c r="E331" s="91">
        <f t="shared" si="3"/>
        <v>1</v>
      </c>
      <c r="F331" s="92"/>
      <c r="G331" s="93"/>
      <c r="H331" s="2" t="s">
        <v>284</v>
      </c>
      <c r="I331" s="2">
        <v>104.4</v>
      </c>
      <c r="J331" s="2">
        <v>104.4</v>
      </c>
      <c r="K331" s="2">
        <v>396</v>
      </c>
      <c r="Q331" s="90"/>
      <c r="R331" s="90"/>
    </row>
    <row r="332" spans="1:18" x14ac:dyDescent="0.25">
      <c r="A332" s="88" t="s">
        <v>559</v>
      </c>
      <c r="B332" s="90" t="s">
        <v>308</v>
      </c>
      <c r="C332" s="90" t="s">
        <v>560</v>
      </c>
      <c r="D332" s="90" t="s">
        <v>283</v>
      </c>
      <c r="E332" s="91">
        <f t="shared" si="3"/>
        <v>1</v>
      </c>
      <c r="F332" s="92"/>
      <c r="G332" s="93"/>
      <c r="H332" s="2" t="s">
        <v>284</v>
      </c>
      <c r="I332" s="2">
        <v>2072.8000000000002</v>
      </c>
      <c r="J332" s="2">
        <v>2072.8000000000002</v>
      </c>
      <c r="K332" s="2">
        <v>396</v>
      </c>
      <c r="Q332" s="90"/>
      <c r="R332" s="90"/>
    </row>
    <row r="333" spans="1:18" x14ac:dyDescent="0.25">
      <c r="A333" s="88" t="s">
        <v>561</v>
      </c>
      <c r="B333" s="90" t="s">
        <v>428</v>
      </c>
      <c r="C333" s="90" t="s">
        <v>562</v>
      </c>
      <c r="D333" s="90" t="s">
        <v>283</v>
      </c>
      <c r="E333" s="91">
        <f t="shared" si="3"/>
        <v>1</v>
      </c>
      <c r="F333" s="92"/>
      <c r="G333" s="93"/>
      <c r="H333" s="2" t="s">
        <v>284</v>
      </c>
      <c r="I333" s="2">
        <v>573.6</v>
      </c>
      <c r="J333" s="2">
        <v>573.6</v>
      </c>
      <c r="K333" s="2">
        <v>396</v>
      </c>
      <c r="Q333" s="90"/>
      <c r="R333" s="90"/>
    </row>
    <row r="334" spans="1:18" x14ac:dyDescent="0.25">
      <c r="A334" s="88" t="s">
        <v>563</v>
      </c>
      <c r="B334" s="90" t="s">
        <v>564</v>
      </c>
      <c r="C334" s="90" t="s">
        <v>565</v>
      </c>
      <c r="D334" s="90" t="s">
        <v>283</v>
      </c>
      <c r="E334" s="91">
        <f t="shared" si="3"/>
        <v>1</v>
      </c>
      <c r="F334" s="92"/>
      <c r="G334" s="93"/>
      <c r="H334" s="2" t="s">
        <v>284</v>
      </c>
      <c r="I334" s="2">
        <v>45</v>
      </c>
      <c r="J334" s="2">
        <v>45</v>
      </c>
      <c r="K334" s="2">
        <v>528</v>
      </c>
      <c r="Q334" s="90"/>
      <c r="R334" s="90"/>
    </row>
    <row r="335" spans="1:18" x14ac:dyDescent="0.25">
      <c r="A335" s="88" t="s">
        <v>566</v>
      </c>
      <c r="B335" s="90" t="s">
        <v>567</v>
      </c>
      <c r="C335" s="90" t="s">
        <v>568</v>
      </c>
      <c r="D335" s="90" t="s">
        <v>283</v>
      </c>
      <c r="E335" s="91">
        <f t="shared" si="3"/>
        <v>1</v>
      </c>
      <c r="F335" s="92"/>
      <c r="G335" s="93"/>
      <c r="H335" s="2" t="s">
        <v>284</v>
      </c>
      <c r="I335" s="2">
        <v>274.8</v>
      </c>
      <c r="J335" s="2">
        <v>274.8</v>
      </c>
      <c r="K335" s="2">
        <v>462</v>
      </c>
      <c r="Q335" s="90"/>
      <c r="R335" s="90"/>
    </row>
    <row r="336" spans="1:18" x14ac:dyDescent="0.25">
      <c r="A336" s="88" t="s">
        <v>569</v>
      </c>
      <c r="B336" s="90" t="s">
        <v>570</v>
      </c>
      <c r="C336" s="90" t="s">
        <v>571</v>
      </c>
      <c r="D336" s="90" t="s">
        <v>283</v>
      </c>
      <c r="E336" s="91">
        <f t="shared" si="3"/>
        <v>1</v>
      </c>
      <c r="F336" s="92"/>
      <c r="G336" s="93"/>
      <c r="H336" s="2" t="s">
        <v>284</v>
      </c>
      <c r="I336" s="2">
        <v>420.5</v>
      </c>
      <c r="J336" s="2">
        <v>420.5</v>
      </c>
      <c r="K336" s="2">
        <v>396</v>
      </c>
      <c r="Q336" s="90"/>
      <c r="R336" s="90"/>
    </row>
    <row r="337" spans="1:18" x14ac:dyDescent="0.25">
      <c r="A337" s="88" t="s">
        <v>572</v>
      </c>
      <c r="B337" s="90" t="s">
        <v>573</v>
      </c>
      <c r="C337" s="90" t="s">
        <v>574</v>
      </c>
      <c r="D337" s="90" t="s">
        <v>283</v>
      </c>
      <c r="E337" s="91">
        <f t="shared" si="3"/>
        <v>2</v>
      </c>
      <c r="F337" s="92"/>
      <c r="G337" s="93"/>
      <c r="H337" s="2" t="s">
        <v>284</v>
      </c>
      <c r="I337" s="2">
        <v>178.4</v>
      </c>
      <c r="J337" s="2">
        <v>356.8</v>
      </c>
      <c r="K337" s="2">
        <v>264</v>
      </c>
      <c r="Q337" s="90"/>
      <c r="R337" s="90"/>
    </row>
    <row r="338" spans="1:18" x14ac:dyDescent="0.25">
      <c r="A338" s="88" t="s">
        <v>575</v>
      </c>
      <c r="B338" s="90" t="s">
        <v>356</v>
      </c>
      <c r="C338" s="90" t="s">
        <v>412</v>
      </c>
      <c r="D338" s="90" t="s">
        <v>283</v>
      </c>
      <c r="E338" s="91">
        <f t="shared" si="3"/>
        <v>1</v>
      </c>
      <c r="F338" s="92"/>
      <c r="G338" s="93"/>
      <c r="H338" s="2" t="s">
        <v>284</v>
      </c>
      <c r="I338" s="2">
        <v>86.9</v>
      </c>
      <c r="J338" s="2">
        <v>86.9</v>
      </c>
      <c r="K338" s="2">
        <v>396</v>
      </c>
      <c r="Q338" s="90"/>
      <c r="R338" s="90"/>
    </row>
    <row r="339" spans="1:18" x14ac:dyDescent="0.25">
      <c r="A339" s="88" t="s">
        <v>576</v>
      </c>
      <c r="B339" s="90" t="s">
        <v>577</v>
      </c>
      <c r="C339" s="90" t="s">
        <v>578</v>
      </c>
      <c r="D339" s="90" t="s">
        <v>283</v>
      </c>
      <c r="E339" s="91">
        <f t="shared" si="3"/>
        <v>2</v>
      </c>
      <c r="F339" s="92"/>
      <c r="G339" s="93"/>
      <c r="H339" s="2" t="s">
        <v>284</v>
      </c>
      <c r="I339" s="2">
        <v>2.7</v>
      </c>
      <c r="J339" s="109">
        <v>5.4</v>
      </c>
      <c r="K339" s="2">
        <v>369.6</v>
      </c>
      <c r="Q339" s="90"/>
      <c r="R339" s="90"/>
    </row>
    <row r="340" spans="1:18" x14ac:dyDescent="0.25">
      <c r="A340" s="88" t="s">
        <v>579</v>
      </c>
      <c r="B340" s="90" t="s">
        <v>580</v>
      </c>
      <c r="C340" s="90" t="s">
        <v>581</v>
      </c>
      <c r="D340" s="90" t="s">
        <v>283</v>
      </c>
      <c r="E340" s="91">
        <f t="shared" si="3"/>
        <v>1</v>
      </c>
      <c r="F340" s="92"/>
      <c r="G340" s="93"/>
      <c r="H340" s="2" t="s">
        <v>284</v>
      </c>
      <c r="I340" s="2">
        <v>56.6</v>
      </c>
      <c r="J340" s="2">
        <v>56.6</v>
      </c>
      <c r="K340" s="2">
        <v>528</v>
      </c>
      <c r="Q340" s="90"/>
      <c r="R340" s="90"/>
    </row>
    <row r="341" spans="1:18" x14ac:dyDescent="0.25">
      <c r="A341" s="88" t="s">
        <v>582</v>
      </c>
      <c r="B341" s="90" t="s">
        <v>580</v>
      </c>
      <c r="C341" s="90" t="s">
        <v>583</v>
      </c>
      <c r="D341" s="90" t="s">
        <v>283</v>
      </c>
      <c r="E341" s="91">
        <f t="shared" si="3"/>
        <v>4</v>
      </c>
      <c r="F341" s="92"/>
      <c r="G341" s="93"/>
      <c r="H341" s="2" t="s">
        <v>284</v>
      </c>
      <c r="I341" s="2">
        <v>15.5</v>
      </c>
      <c r="J341" s="2">
        <v>62</v>
      </c>
      <c r="K341" s="2">
        <v>528</v>
      </c>
      <c r="Q341" s="90"/>
      <c r="R341" s="90"/>
    </row>
    <row r="342" spans="1:18" x14ac:dyDescent="0.25">
      <c r="A342" s="88" t="s">
        <v>584</v>
      </c>
      <c r="B342" s="90" t="s">
        <v>580</v>
      </c>
      <c r="C342" s="90" t="s">
        <v>585</v>
      </c>
      <c r="D342" s="90" t="s">
        <v>283</v>
      </c>
      <c r="E342" s="91">
        <f t="shared" si="3"/>
        <v>1</v>
      </c>
      <c r="F342" s="92"/>
      <c r="G342" s="93"/>
      <c r="H342" s="2" t="s">
        <v>284</v>
      </c>
      <c r="I342" s="2">
        <v>21.4</v>
      </c>
      <c r="J342" s="109">
        <v>21.4</v>
      </c>
      <c r="K342" s="2">
        <v>528</v>
      </c>
      <c r="Q342" s="90"/>
      <c r="R342" s="90"/>
    </row>
    <row r="343" spans="1:18" x14ac:dyDescent="0.25">
      <c r="A343" s="88" t="s">
        <v>586</v>
      </c>
      <c r="B343" s="90" t="s">
        <v>409</v>
      </c>
      <c r="C343" s="90" t="s">
        <v>587</v>
      </c>
      <c r="D343" s="90" t="s">
        <v>283</v>
      </c>
      <c r="E343" s="91">
        <f t="shared" si="3"/>
        <v>6</v>
      </c>
      <c r="F343" s="92"/>
      <c r="G343" s="93"/>
      <c r="H343" s="2" t="s">
        <v>284</v>
      </c>
      <c r="I343" s="2">
        <v>490</v>
      </c>
      <c r="J343" s="2">
        <v>2940</v>
      </c>
      <c r="K343" s="2">
        <v>396</v>
      </c>
      <c r="Q343" s="90"/>
      <c r="R343" s="90"/>
    </row>
    <row r="344" spans="1:18" x14ac:dyDescent="0.25">
      <c r="A344" s="88" t="s">
        <v>588</v>
      </c>
      <c r="B344" s="90" t="s">
        <v>589</v>
      </c>
      <c r="C344" s="90" t="s">
        <v>590</v>
      </c>
      <c r="D344" s="90" t="s">
        <v>283</v>
      </c>
      <c r="E344" s="91">
        <f t="shared" si="3"/>
        <v>1</v>
      </c>
      <c r="F344" s="92"/>
      <c r="G344" s="93"/>
      <c r="H344" s="2" t="s">
        <v>284</v>
      </c>
      <c r="I344" s="2">
        <v>104.8</v>
      </c>
      <c r="J344" s="2">
        <v>104.8</v>
      </c>
      <c r="K344" s="2">
        <v>330</v>
      </c>
      <c r="Q344" s="90"/>
      <c r="R344" s="90"/>
    </row>
    <row r="345" spans="1:18" x14ac:dyDescent="0.25">
      <c r="A345" s="88" t="s">
        <v>591</v>
      </c>
      <c r="B345" s="90" t="s">
        <v>592</v>
      </c>
      <c r="C345" s="90" t="s">
        <v>593</v>
      </c>
      <c r="D345" s="90" t="s">
        <v>283</v>
      </c>
      <c r="E345" s="91">
        <f t="shared" si="3"/>
        <v>1</v>
      </c>
      <c r="F345" s="92"/>
      <c r="G345" s="93"/>
      <c r="H345" s="2" t="s">
        <v>284</v>
      </c>
      <c r="I345" s="2">
        <v>27</v>
      </c>
      <c r="J345" s="2">
        <v>27</v>
      </c>
      <c r="K345" s="2">
        <v>528</v>
      </c>
      <c r="Q345" s="90"/>
      <c r="R345" s="90"/>
    </row>
    <row r="346" spans="1:18" x14ac:dyDescent="0.25">
      <c r="A346" s="88" t="s">
        <v>594</v>
      </c>
      <c r="B346" s="90" t="s">
        <v>595</v>
      </c>
      <c r="C346" s="90" t="s">
        <v>596</v>
      </c>
      <c r="D346" s="90" t="s">
        <v>283</v>
      </c>
      <c r="E346" s="91">
        <f t="shared" si="3"/>
        <v>1</v>
      </c>
      <c r="F346" s="92"/>
      <c r="G346" s="93"/>
      <c r="H346" s="2" t="s">
        <v>284</v>
      </c>
      <c r="I346" s="2">
        <v>119.3</v>
      </c>
      <c r="J346" s="2">
        <v>119.3</v>
      </c>
      <c r="K346" s="2">
        <v>396</v>
      </c>
      <c r="Q346" s="90"/>
      <c r="R346" s="90"/>
    </row>
    <row r="347" spans="1:18" x14ac:dyDescent="0.25">
      <c r="A347" s="88" t="s">
        <v>597</v>
      </c>
      <c r="B347" s="90" t="s">
        <v>598</v>
      </c>
      <c r="C347" s="90"/>
      <c r="D347" s="90" t="s">
        <v>283</v>
      </c>
      <c r="E347" s="91">
        <f t="shared" si="3"/>
        <v>1</v>
      </c>
      <c r="F347" s="92"/>
      <c r="G347" s="93"/>
      <c r="H347" s="2" t="s">
        <v>284</v>
      </c>
      <c r="I347" s="2">
        <v>13067.3</v>
      </c>
      <c r="J347" s="2">
        <v>13067.3</v>
      </c>
      <c r="K347" s="2">
        <v>590</v>
      </c>
      <c r="Q347" s="90"/>
      <c r="R347" s="90"/>
    </row>
    <row r="348" spans="1:18" x14ac:dyDescent="0.25">
      <c r="A348" s="88" t="s">
        <v>599</v>
      </c>
      <c r="B348" s="90" t="s">
        <v>600</v>
      </c>
      <c r="C348" s="90" t="s">
        <v>494</v>
      </c>
      <c r="D348" s="90" t="s">
        <v>283</v>
      </c>
      <c r="E348" s="91">
        <f t="shared" si="3"/>
        <v>1</v>
      </c>
      <c r="F348" s="92"/>
      <c r="G348" s="93"/>
      <c r="H348" s="2" t="s">
        <v>284</v>
      </c>
      <c r="I348" s="2">
        <v>1381.3999999999796</v>
      </c>
      <c r="J348" s="2">
        <v>1381.3999999999796</v>
      </c>
      <c r="K348" s="2">
        <v>528</v>
      </c>
      <c r="Q348" s="90"/>
      <c r="R348" s="90"/>
    </row>
    <row r="349" spans="1:18" x14ac:dyDescent="0.25">
      <c r="A349" s="355"/>
      <c r="B349" s="355"/>
      <c r="C349" s="355"/>
      <c r="D349" s="355"/>
      <c r="E349" s="355"/>
      <c r="F349" s="355"/>
      <c r="G349" s="355"/>
      <c r="Q349" s="90"/>
      <c r="R349" s="90"/>
    </row>
    <row r="350" spans="1:18" x14ac:dyDescent="0.25">
      <c r="A350" s="352" t="s">
        <v>303</v>
      </c>
      <c r="B350" s="352"/>
      <c r="C350" s="352"/>
      <c r="D350" s="352"/>
      <c r="E350" s="352"/>
      <c r="F350" s="352"/>
      <c r="G350" s="108">
        <f>G304</f>
        <v>0</v>
      </c>
      <c r="Q350" s="206"/>
      <c r="R350" s="206"/>
    </row>
    <row r="351" spans="1:18" x14ac:dyDescent="0.25">
      <c r="A351" s="357" t="s">
        <v>1452</v>
      </c>
      <c r="B351" s="358"/>
      <c r="C351" s="358"/>
      <c r="D351" s="358"/>
      <c r="E351" s="358"/>
      <c r="F351" s="358"/>
      <c r="G351" s="358"/>
    </row>
    <row r="352" spans="1:18" x14ac:dyDescent="0.25">
      <c r="A352" s="96" t="s">
        <v>601</v>
      </c>
      <c r="B352" s="295" t="s">
        <v>602</v>
      </c>
      <c r="C352" s="295"/>
      <c r="D352" s="295"/>
      <c r="E352" s="295"/>
      <c r="F352" s="295"/>
      <c r="G352" s="295"/>
      <c r="H352" s="295"/>
      <c r="I352" s="295"/>
      <c r="J352" s="295"/>
      <c r="K352" s="295"/>
      <c r="L352" s="295"/>
      <c r="M352" s="295"/>
      <c r="N352" s="295"/>
      <c r="O352" s="295"/>
      <c r="P352" s="295"/>
      <c r="Q352" s="295"/>
      <c r="R352" s="295"/>
    </row>
    <row r="353" spans="1:18" x14ac:dyDescent="0.25">
      <c r="A353" s="88" t="s">
        <v>601</v>
      </c>
      <c r="B353" s="211" t="s">
        <v>603</v>
      </c>
      <c r="C353" s="211" t="s">
        <v>604</v>
      </c>
      <c r="D353" s="211" t="s">
        <v>283</v>
      </c>
      <c r="E353" s="212">
        <v>1</v>
      </c>
      <c r="F353" s="213"/>
      <c r="G353" s="214"/>
      <c r="H353" s="2" t="s">
        <v>284</v>
      </c>
      <c r="I353" s="2" t="s">
        <v>284</v>
      </c>
      <c r="J353" s="2">
        <v>1874</v>
      </c>
      <c r="Q353" s="90"/>
      <c r="R353" s="90"/>
    </row>
    <row r="354" spans="1:18" x14ac:dyDescent="0.25">
      <c r="A354" s="88" t="s">
        <v>605</v>
      </c>
      <c r="B354" s="90" t="s">
        <v>606</v>
      </c>
      <c r="C354" s="90" t="s">
        <v>607</v>
      </c>
      <c r="D354" s="90" t="s">
        <v>283</v>
      </c>
      <c r="E354" s="91">
        <f>J354/I354</f>
        <v>1</v>
      </c>
      <c r="F354" s="92"/>
      <c r="G354" s="93"/>
      <c r="H354" s="2" t="s">
        <v>284</v>
      </c>
      <c r="I354" s="2">
        <v>1112.5</v>
      </c>
      <c r="J354" s="2">
        <v>1112.5</v>
      </c>
      <c r="K354" s="2">
        <v>396</v>
      </c>
      <c r="Q354" s="90"/>
      <c r="R354" s="90"/>
    </row>
    <row r="355" spans="1:18" x14ac:dyDescent="0.25">
      <c r="A355" s="88" t="s">
        <v>608</v>
      </c>
      <c r="B355" s="90" t="s">
        <v>609</v>
      </c>
      <c r="C355" s="90" t="s">
        <v>610</v>
      </c>
      <c r="D355" s="90" t="s">
        <v>283</v>
      </c>
      <c r="E355" s="91">
        <f>J355/I355</f>
        <v>1</v>
      </c>
      <c r="F355" s="92"/>
      <c r="G355" s="93"/>
      <c r="H355" s="2" t="s">
        <v>284</v>
      </c>
      <c r="I355" s="2">
        <v>687.4</v>
      </c>
      <c r="J355" s="2">
        <v>687.4</v>
      </c>
      <c r="K355" s="2">
        <v>396</v>
      </c>
      <c r="Q355" s="90"/>
      <c r="R355" s="90"/>
    </row>
    <row r="356" spans="1:18" x14ac:dyDescent="0.25">
      <c r="A356" s="88" t="s">
        <v>611</v>
      </c>
      <c r="B356" s="90" t="s">
        <v>292</v>
      </c>
      <c r="C356" s="90" t="s">
        <v>293</v>
      </c>
      <c r="D356" s="90" t="s">
        <v>283</v>
      </c>
      <c r="E356" s="91">
        <f>J356/I356</f>
        <v>1</v>
      </c>
      <c r="F356" s="92"/>
      <c r="G356" s="93"/>
      <c r="H356" s="2" t="s">
        <v>284</v>
      </c>
      <c r="I356" s="2">
        <v>33.200000000000003</v>
      </c>
      <c r="J356" s="2">
        <v>33.200000000000003</v>
      </c>
      <c r="K356" s="2">
        <v>396</v>
      </c>
      <c r="Q356" s="90"/>
      <c r="R356" s="90"/>
    </row>
    <row r="357" spans="1:18" x14ac:dyDescent="0.25">
      <c r="A357" s="88" t="s">
        <v>612</v>
      </c>
      <c r="B357" s="90" t="s">
        <v>311</v>
      </c>
      <c r="C357" s="90" t="s">
        <v>316</v>
      </c>
      <c r="D357" s="90" t="s">
        <v>283</v>
      </c>
      <c r="E357" s="91">
        <f>J357/I357</f>
        <v>1</v>
      </c>
      <c r="F357" s="92"/>
      <c r="G357" s="93"/>
      <c r="H357" s="2" t="s">
        <v>284</v>
      </c>
      <c r="I357" s="2">
        <v>123.3</v>
      </c>
      <c r="J357" s="2">
        <v>123.3</v>
      </c>
      <c r="K357" s="2">
        <v>357.5</v>
      </c>
      <c r="Q357" s="90"/>
      <c r="R357" s="90"/>
    </row>
    <row r="358" spans="1:18" x14ac:dyDescent="0.25">
      <c r="A358" s="355"/>
      <c r="B358" s="355"/>
      <c r="C358" s="355"/>
      <c r="D358" s="355"/>
      <c r="E358" s="355"/>
      <c r="F358" s="355"/>
      <c r="G358" s="355"/>
      <c r="Q358" s="90"/>
      <c r="R358" s="90"/>
    </row>
    <row r="359" spans="1:18" x14ac:dyDescent="0.25">
      <c r="A359" s="352" t="s">
        <v>303</v>
      </c>
      <c r="B359" s="352"/>
      <c r="C359" s="352"/>
      <c r="D359" s="352"/>
      <c r="E359" s="352"/>
      <c r="F359" s="352"/>
      <c r="G359" s="108">
        <f>G353</f>
        <v>0</v>
      </c>
      <c r="Q359" s="206"/>
      <c r="R359" s="206"/>
    </row>
    <row r="360" spans="1:18" x14ac:dyDescent="0.25">
      <c r="A360" s="353" t="s">
        <v>1456</v>
      </c>
      <c r="B360" s="354"/>
      <c r="C360" s="354"/>
      <c r="D360" s="354"/>
      <c r="E360" s="354"/>
      <c r="F360" s="354"/>
      <c r="G360" s="354"/>
    </row>
    <row r="361" spans="1:18" x14ac:dyDescent="0.25">
      <c r="A361" s="96" t="s">
        <v>613</v>
      </c>
      <c r="B361" s="296" t="s">
        <v>614</v>
      </c>
      <c r="C361" s="297"/>
      <c r="D361" s="297"/>
      <c r="E361" s="297"/>
      <c r="F361" s="297"/>
      <c r="G361" s="297"/>
      <c r="H361" s="297"/>
      <c r="I361" s="297"/>
      <c r="J361" s="297"/>
      <c r="K361" s="297"/>
      <c r="L361" s="297"/>
      <c r="M361" s="297"/>
      <c r="N361" s="297"/>
      <c r="O361" s="297"/>
      <c r="P361" s="297"/>
      <c r="Q361" s="297"/>
      <c r="R361" s="298"/>
    </row>
    <row r="362" spans="1:18" x14ac:dyDescent="0.25">
      <c r="A362" s="88" t="s">
        <v>613</v>
      </c>
      <c r="B362" s="211" t="s">
        <v>615</v>
      </c>
      <c r="C362" s="211" t="s">
        <v>616</v>
      </c>
      <c r="D362" s="211" t="s">
        <v>283</v>
      </c>
      <c r="E362" s="212">
        <v>1</v>
      </c>
      <c r="F362" s="213"/>
      <c r="G362" s="214"/>
      <c r="H362" s="2" t="s">
        <v>284</v>
      </c>
      <c r="I362" s="2" t="s">
        <v>284</v>
      </c>
      <c r="J362" s="2">
        <v>90264</v>
      </c>
      <c r="Q362" s="90"/>
      <c r="R362" s="90"/>
    </row>
    <row r="363" spans="1:18" x14ac:dyDescent="0.25">
      <c r="A363" s="88" t="s">
        <v>617</v>
      </c>
      <c r="B363" s="90" t="s">
        <v>359</v>
      </c>
      <c r="C363" s="90" t="s">
        <v>496</v>
      </c>
      <c r="D363" s="90" t="s">
        <v>283</v>
      </c>
      <c r="E363" s="91">
        <f t="shared" ref="E363:E404" si="4">J363/I363</f>
        <v>1</v>
      </c>
      <c r="F363" s="92"/>
      <c r="G363" s="93"/>
      <c r="H363" s="2" t="s">
        <v>284</v>
      </c>
      <c r="I363" s="2">
        <v>808</v>
      </c>
      <c r="J363" s="2">
        <v>808</v>
      </c>
      <c r="K363" s="2">
        <v>462</v>
      </c>
      <c r="Q363" s="90"/>
      <c r="R363" s="90"/>
    </row>
    <row r="364" spans="1:18" x14ac:dyDescent="0.25">
      <c r="A364" s="88" t="s">
        <v>618</v>
      </c>
      <c r="B364" s="90" t="s">
        <v>498</v>
      </c>
      <c r="C364" s="90" t="s">
        <v>363</v>
      </c>
      <c r="D364" s="90" t="s">
        <v>283</v>
      </c>
      <c r="E364" s="91">
        <f t="shared" si="4"/>
        <v>1</v>
      </c>
      <c r="F364" s="92"/>
      <c r="G364" s="93"/>
      <c r="H364" s="2" t="s">
        <v>363</v>
      </c>
      <c r="I364" s="2">
        <v>900</v>
      </c>
      <c r="J364" s="2">
        <v>900</v>
      </c>
      <c r="K364" s="2">
        <v>2300</v>
      </c>
      <c r="Q364" s="90"/>
      <c r="R364" s="90"/>
    </row>
    <row r="365" spans="1:18" x14ac:dyDescent="0.25">
      <c r="A365" s="88" t="s">
        <v>619</v>
      </c>
      <c r="B365" s="90" t="s">
        <v>500</v>
      </c>
      <c r="C365" s="90" t="s">
        <v>501</v>
      </c>
      <c r="D365" s="90" t="s">
        <v>283</v>
      </c>
      <c r="E365" s="91">
        <f t="shared" si="4"/>
        <v>1</v>
      </c>
      <c r="F365" s="92"/>
      <c r="G365" s="93"/>
      <c r="I365" s="2">
        <v>125</v>
      </c>
      <c r="J365" s="2">
        <v>125</v>
      </c>
      <c r="K365" s="2">
        <v>2376</v>
      </c>
      <c r="Q365" s="90"/>
      <c r="R365" s="90"/>
    </row>
    <row r="366" spans="1:18" x14ac:dyDescent="0.25">
      <c r="A366" s="88" t="s">
        <v>620</v>
      </c>
      <c r="B366" s="90" t="s">
        <v>503</v>
      </c>
      <c r="C366" s="90" t="s">
        <v>504</v>
      </c>
      <c r="D366" s="90" t="s">
        <v>283</v>
      </c>
      <c r="E366" s="91">
        <f t="shared" si="4"/>
        <v>1</v>
      </c>
      <c r="F366" s="92"/>
      <c r="G366" s="93"/>
      <c r="I366" s="2">
        <v>212</v>
      </c>
      <c r="J366" s="2">
        <v>212</v>
      </c>
      <c r="K366" s="2">
        <v>2376</v>
      </c>
      <c r="Q366" s="90"/>
      <c r="R366" s="90"/>
    </row>
    <row r="367" spans="1:18" x14ac:dyDescent="0.25">
      <c r="A367" s="88" t="s">
        <v>621</v>
      </c>
      <c r="B367" s="90" t="s">
        <v>506</v>
      </c>
      <c r="C367" s="90" t="s">
        <v>622</v>
      </c>
      <c r="D367" s="90" t="s">
        <v>283</v>
      </c>
      <c r="E367" s="91">
        <f t="shared" si="4"/>
        <v>1</v>
      </c>
      <c r="F367" s="92"/>
      <c r="G367" s="93"/>
      <c r="H367" s="2" t="s">
        <v>284</v>
      </c>
      <c r="I367" s="2">
        <v>1348.9</v>
      </c>
      <c r="J367" s="2">
        <v>1348.9</v>
      </c>
      <c r="K367" s="2">
        <v>462</v>
      </c>
      <c r="Q367" s="90"/>
      <c r="R367" s="90"/>
    </row>
    <row r="368" spans="1:18" x14ac:dyDescent="0.25">
      <c r="A368" s="88" t="s">
        <v>623</v>
      </c>
      <c r="B368" s="90" t="s">
        <v>509</v>
      </c>
      <c r="C368" s="90" t="s">
        <v>624</v>
      </c>
      <c r="D368" s="90" t="s">
        <v>283</v>
      </c>
      <c r="E368" s="91">
        <f t="shared" si="4"/>
        <v>2</v>
      </c>
      <c r="F368" s="92"/>
      <c r="G368" s="93"/>
      <c r="H368" s="2" t="s">
        <v>284</v>
      </c>
      <c r="I368" s="2">
        <v>47.3</v>
      </c>
      <c r="J368" s="2">
        <v>94.6</v>
      </c>
      <c r="K368" s="2">
        <v>330</v>
      </c>
      <c r="Q368" s="90"/>
      <c r="R368" s="90"/>
    </row>
    <row r="369" spans="1:18" x14ac:dyDescent="0.25">
      <c r="A369" s="88" t="s">
        <v>625</v>
      </c>
      <c r="B369" s="90" t="s">
        <v>512</v>
      </c>
      <c r="C369" s="90" t="s">
        <v>513</v>
      </c>
      <c r="D369" s="90" t="s">
        <v>283</v>
      </c>
      <c r="E369" s="91">
        <f t="shared" si="4"/>
        <v>126</v>
      </c>
      <c r="F369" s="92"/>
      <c r="G369" s="93"/>
      <c r="H369" s="2" t="s">
        <v>284</v>
      </c>
      <c r="I369" s="2">
        <v>116.5</v>
      </c>
      <c r="J369" s="2">
        <v>14679</v>
      </c>
      <c r="K369" s="2">
        <v>330</v>
      </c>
      <c r="Q369" s="90"/>
      <c r="R369" s="90"/>
    </row>
    <row r="370" spans="1:18" x14ac:dyDescent="0.25">
      <c r="A370" s="88" t="s">
        <v>626</v>
      </c>
      <c r="B370" s="90" t="s">
        <v>512</v>
      </c>
      <c r="C370" s="90" t="s">
        <v>515</v>
      </c>
      <c r="D370" s="90" t="s">
        <v>283</v>
      </c>
      <c r="E370" s="91">
        <f t="shared" si="4"/>
        <v>2</v>
      </c>
      <c r="F370" s="92"/>
      <c r="G370" s="93"/>
      <c r="H370" s="2" t="s">
        <v>284</v>
      </c>
      <c r="I370" s="2">
        <v>161.80000000000001</v>
      </c>
      <c r="J370" s="2">
        <v>323.60000000000002</v>
      </c>
      <c r="K370" s="2">
        <v>330</v>
      </c>
      <c r="Q370" s="90"/>
      <c r="R370" s="90"/>
    </row>
    <row r="371" spans="1:18" x14ac:dyDescent="0.25">
      <c r="A371" s="88" t="s">
        <v>627</v>
      </c>
      <c r="B371" s="90" t="s">
        <v>509</v>
      </c>
      <c r="C371" s="90" t="s">
        <v>523</v>
      </c>
      <c r="D371" s="90" t="s">
        <v>283</v>
      </c>
      <c r="E371" s="91">
        <f t="shared" si="4"/>
        <v>2</v>
      </c>
      <c r="F371" s="92"/>
      <c r="G371" s="93"/>
      <c r="H371" s="2" t="s">
        <v>284</v>
      </c>
      <c r="I371" s="2">
        <v>44.3</v>
      </c>
      <c r="J371" s="2">
        <v>88.6</v>
      </c>
      <c r="K371" s="2">
        <v>330</v>
      </c>
      <c r="Q371" s="90"/>
      <c r="R371" s="90"/>
    </row>
    <row r="372" spans="1:18" x14ac:dyDescent="0.25">
      <c r="A372" s="88" t="s">
        <v>628</v>
      </c>
      <c r="B372" s="90" t="s">
        <v>525</v>
      </c>
      <c r="C372" s="90" t="s">
        <v>526</v>
      </c>
      <c r="D372" s="90" t="s">
        <v>283</v>
      </c>
      <c r="E372" s="91">
        <f t="shared" si="4"/>
        <v>1</v>
      </c>
      <c r="F372" s="92"/>
      <c r="G372" s="93"/>
      <c r="H372" s="2" t="s">
        <v>284</v>
      </c>
      <c r="I372" s="2">
        <v>400.7</v>
      </c>
      <c r="J372" s="2">
        <v>400.7</v>
      </c>
      <c r="K372" s="2">
        <v>462</v>
      </c>
      <c r="Q372" s="90"/>
      <c r="R372" s="90"/>
    </row>
    <row r="373" spans="1:18" x14ac:dyDescent="0.25">
      <c r="A373" s="88" t="s">
        <v>629</v>
      </c>
      <c r="B373" s="90" t="s">
        <v>528</v>
      </c>
      <c r="C373" s="90" t="s">
        <v>529</v>
      </c>
      <c r="D373" s="90" t="s">
        <v>283</v>
      </c>
      <c r="E373" s="91">
        <f t="shared" si="4"/>
        <v>1</v>
      </c>
      <c r="F373" s="92"/>
      <c r="G373" s="93"/>
      <c r="H373" s="2" t="s">
        <v>284</v>
      </c>
      <c r="I373" s="2">
        <v>3104.5</v>
      </c>
      <c r="J373" s="2">
        <v>3104.5</v>
      </c>
      <c r="K373" s="2">
        <v>1254</v>
      </c>
      <c r="Q373" s="90"/>
      <c r="R373" s="90"/>
    </row>
    <row r="374" spans="1:18" x14ac:dyDescent="0.25">
      <c r="A374" s="88" t="s">
        <v>630</v>
      </c>
      <c r="B374" s="90" t="s">
        <v>531</v>
      </c>
      <c r="C374" s="90" t="s">
        <v>532</v>
      </c>
      <c r="D374" s="90" t="s">
        <v>283</v>
      </c>
      <c r="E374" s="91">
        <f t="shared" si="4"/>
        <v>2</v>
      </c>
      <c r="F374" s="92"/>
      <c r="G374" s="93"/>
      <c r="H374" s="2" t="s">
        <v>284</v>
      </c>
      <c r="I374" s="2">
        <v>1220.0999999999999</v>
      </c>
      <c r="J374" s="2">
        <v>2440.1999999999998</v>
      </c>
      <c r="K374" s="2">
        <v>1254</v>
      </c>
      <c r="Q374" s="90"/>
      <c r="R374" s="90"/>
    </row>
    <row r="375" spans="1:18" x14ac:dyDescent="0.25">
      <c r="A375" s="88" t="s">
        <v>631</v>
      </c>
      <c r="B375" s="90" t="s">
        <v>534</v>
      </c>
      <c r="C375" s="90" t="s">
        <v>535</v>
      </c>
      <c r="D375" s="90" t="s">
        <v>283</v>
      </c>
      <c r="E375" s="91">
        <f t="shared" si="4"/>
        <v>4</v>
      </c>
      <c r="F375" s="92"/>
      <c r="G375" s="93"/>
      <c r="H375" s="2" t="s">
        <v>284</v>
      </c>
      <c r="I375" s="2">
        <v>818.2</v>
      </c>
      <c r="J375" s="2">
        <v>3272.8</v>
      </c>
      <c r="K375" s="2">
        <v>1254</v>
      </c>
      <c r="Q375" s="90"/>
      <c r="R375" s="90"/>
    </row>
    <row r="376" spans="1:18" x14ac:dyDescent="0.25">
      <c r="A376" s="88" t="s">
        <v>632</v>
      </c>
      <c r="B376" s="90" t="s">
        <v>537</v>
      </c>
      <c r="C376" s="90" t="s">
        <v>383</v>
      </c>
      <c r="D376" s="90" t="s">
        <v>283</v>
      </c>
      <c r="E376" s="91">
        <f t="shared" si="4"/>
        <v>957</v>
      </c>
      <c r="F376" s="92"/>
      <c r="G376" s="93"/>
      <c r="H376" s="2" t="s">
        <v>284</v>
      </c>
      <c r="I376" s="2">
        <v>18.899999999999999</v>
      </c>
      <c r="J376" s="2">
        <v>18087.3</v>
      </c>
      <c r="K376" s="2">
        <v>302.5</v>
      </c>
      <c r="Q376" s="90"/>
      <c r="R376" s="90"/>
    </row>
    <row r="377" spans="1:18" x14ac:dyDescent="0.25">
      <c r="A377" s="88" t="s">
        <v>633</v>
      </c>
      <c r="B377" s="90" t="s">
        <v>539</v>
      </c>
      <c r="C377" s="90" t="s">
        <v>392</v>
      </c>
      <c r="D377" s="90" t="s">
        <v>283</v>
      </c>
      <c r="E377" s="91">
        <f t="shared" si="4"/>
        <v>256</v>
      </c>
      <c r="F377" s="92"/>
      <c r="G377" s="93"/>
      <c r="H377" s="2" t="s">
        <v>284</v>
      </c>
      <c r="I377" s="2">
        <v>24.2</v>
      </c>
      <c r="J377" s="2">
        <v>6195.2</v>
      </c>
      <c r="K377" s="2">
        <v>368.5</v>
      </c>
      <c r="Q377" s="90"/>
      <c r="R377" s="90"/>
    </row>
    <row r="378" spans="1:18" x14ac:dyDescent="0.25">
      <c r="A378" s="88" t="s">
        <v>634</v>
      </c>
      <c r="B378" s="90" t="s">
        <v>541</v>
      </c>
      <c r="C378" s="90" t="s">
        <v>401</v>
      </c>
      <c r="D378" s="90" t="s">
        <v>283</v>
      </c>
      <c r="E378" s="91">
        <f t="shared" si="4"/>
        <v>45</v>
      </c>
      <c r="F378" s="92"/>
      <c r="G378" s="93"/>
      <c r="H378" s="2" t="s">
        <v>284</v>
      </c>
      <c r="I378" s="2">
        <v>21</v>
      </c>
      <c r="J378" s="2">
        <v>945</v>
      </c>
      <c r="K378" s="2">
        <v>396</v>
      </c>
      <c r="Q378" s="90"/>
      <c r="R378" s="90"/>
    </row>
    <row r="379" spans="1:18" x14ac:dyDescent="0.25">
      <c r="A379" s="88" t="s">
        <v>635</v>
      </c>
      <c r="B379" s="90" t="s">
        <v>543</v>
      </c>
      <c r="C379" s="90" t="s">
        <v>544</v>
      </c>
      <c r="D379" s="90" t="s">
        <v>283</v>
      </c>
      <c r="E379" s="91">
        <f t="shared" si="4"/>
        <v>330</v>
      </c>
      <c r="F379" s="92"/>
      <c r="G379" s="93"/>
      <c r="H379" s="2" t="s">
        <v>284</v>
      </c>
      <c r="I379" s="2">
        <v>42.7</v>
      </c>
      <c r="J379" s="2">
        <v>14091</v>
      </c>
      <c r="K379" s="2">
        <v>369.6</v>
      </c>
      <c r="Q379" s="90"/>
      <c r="R379" s="90"/>
    </row>
    <row r="380" spans="1:18" x14ac:dyDescent="0.25">
      <c r="A380" s="88" t="s">
        <v>636</v>
      </c>
      <c r="B380" s="90" t="s">
        <v>385</v>
      </c>
      <c r="C380" s="90" t="s">
        <v>546</v>
      </c>
      <c r="D380" s="90" t="s">
        <v>283</v>
      </c>
      <c r="E380" s="91">
        <f t="shared" si="4"/>
        <v>121.99999999999999</v>
      </c>
      <c r="F380" s="92"/>
      <c r="G380" s="93"/>
      <c r="H380" s="2" t="s">
        <v>284</v>
      </c>
      <c r="I380" s="2">
        <v>18.3</v>
      </c>
      <c r="J380" s="2">
        <v>2232.6</v>
      </c>
      <c r="K380" s="2">
        <v>369.6</v>
      </c>
      <c r="Q380" s="90"/>
      <c r="R380" s="90"/>
    </row>
    <row r="381" spans="1:18" x14ac:dyDescent="0.25">
      <c r="A381" s="88" t="s">
        <v>637</v>
      </c>
      <c r="B381" s="90" t="s">
        <v>548</v>
      </c>
      <c r="C381" s="90" t="s">
        <v>549</v>
      </c>
      <c r="D381" s="90" t="s">
        <v>283</v>
      </c>
      <c r="E381" s="91">
        <f t="shared" si="4"/>
        <v>244</v>
      </c>
      <c r="F381" s="92"/>
      <c r="G381" s="93"/>
      <c r="H381" s="2" t="s">
        <v>284</v>
      </c>
      <c r="I381" s="2">
        <v>1</v>
      </c>
      <c r="J381" s="2">
        <v>244</v>
      </c>
      <c r="K381" s="2">
        <v>369.6</v>
      </c>
      <c r="Q381" s="90"/>
      <c r="R381" s="90"/>
    </row>
    <row r="382" spans="1:18" x14ac:dyDescent="0.25">
      <c r="A382" s="88" t="s">
        <v>638</v>
      </c>
      <c r="B382" s="90" t="s">
        <v>388</v>
      </c>
      <c r="C382" s="90" t="s">
        <v>551</v>
      </c>
      <c r="D382" s="90" t="s">
        <v>283</v>
      </c>
      <c r="E382" s="91">
        <f t="shared" si="4"/>
        <v>6</v>
      </c>
      <c r="F382" s="92"/>
      <c r="G382" s="93"/>
      <c r="H382" s="2" t="s">
        <v>284</v>
      </c>
      <c r="I382" s="2">
        <v>20.8</v>
      </c>
      <c r="J382" s="2">
        <v>124.8</v>
      </c>
      <c r="K382" s="2">
        <v>369.6</v>
      </c>
      <c r="Q382" s="90"/>
      <c r="R382" s="90"/>
    </row>
    <row r="383" spans="1:18" x14ac:dyDescent="0.25">
      <c r="A383" s="88" t="s">
        <v>639</v>
      </c>
      <c r="B383" s="90" t="s">
        <v>373</v>
      </c>
      <c r="C383" s="90" t="s">
        <v>553</v>
      </c>
      <c r="D383" s="90" t="s">
        <v>283</v>
      </c>
      <c r="E383" s="91">
        <f t="shared" si="4"/>
        <v>2</v>
      </c>
      <c r="F383" s="92"/>
      <c r="G383" s="93"/>
      <c r="H383" s="2" t="s">
        <v>284</v>
      </c>
      <c r="I383" s="2">
        <v>39.6</v>
      </c>
      <c r="J383" s="2">
        <v>79.2</v>
      </c>
      <c r="K383" s="2">
        <v>369.6</v>
      </c>
      <c r="Q383" s="90"/>
      <c r="R383" s="90"/>
    </row>
    <row r="384" spans="1:18" x14ac:dyDescent="0.25">
      <c r="A384" s="88" t="s">
        <v>640</v>
      </c>
      <c r="B384" s="90" t="s">
        <v>376</v>
      </c>
      <c r="C384" s="90" t="s">
        <v>555</v>
      </c>
      <c r="D384" s="90" t="s">
        <v>283</v>
      </c>
      <c r="E384" s="91">
        <f t="shared" si="4"/>
        <v>2</v>
      </c>
      <c r="F384" s="92"/>
      <c r="G384" s="93"/>
      <c r="H384" s="2" t="s">
        <v>284</v>
      </c>
      <c r="I384" s="2">
        <v>41.3</v>
      </c>
      <c r="J384" s="2">
        <v>82.6</v>
      </c>
      <c r="K384" s="2">
        <v>369.6</v>
      </c>
      <c r="Q384" s="90"/>
      <c r="R384" s="90"/>
    </row>
    <row r="385" spans="1:18" x14ac:dyDescent="0.25">
      <c r="A385" s="88" t="s">
        <v>641</v>
      </c>
      <c r="B385" s="90" t="s">
        <v>353</v>
      </c>
      <c r="C385" s="90" t="s">
        <v>354</v>
      </c>
      <c r="D385" s="90" t="s">
        <v>283</v>
      </c>
      <c r="E385" s="91">
        <f t="shared" si="4"/>
        <v>1</v>
      </c>
      <c r="F385" s="92"/>
      <c r="G385" s="93"/>
      <c r="H385" s="2" t="s">
        <v>284</v>
      </c>
      <c r="I385" s="2">
        <v>180.3</v>
      </c>
      <c r="J385" s="2">
        <v>180.3</v>
      </c>
      <c r="K385" s="2">
        <v>396</v>
      </c>
      <c r="Q385" s="90"/>
      <c r="R385" s="90"/>
    </row>
    <row r="386" spans="1:18" x14ac:dyDescent="0.25">
      <c r="A386" s="88" t="s">
        <v>642</v>
      </c>
      <c r="B386" s="90" t="s">
        <v>350</v>
      </c>
      <c r="C386" s="90" t="s">
        <v>558</v>
      </c>
      <c r="D386" s="90" t="s">
        <v>283</v>
      </c>
      <c r="E386" s="91">
        <f t="shared" si="4"/>
        <v>1</v>
      </c>
      <c r="F386" s="92"/>
      <c r="G386" s="93"/>
      <c r="H386" s="2" t="s">
        <v>284</v>
      </c>
      <c r="I386" s="2">
        <v>104.4</v>
      </c>
      <c r="J386" s="2">
        <v>104.4</v>
      </c>
      <c r="K386" s="2">
        <v>396</v>
      </c>
      <c r="Q386" s="90"/>
      <c r="R386" s="90"/>
    </row>
    <row r="387" spans="1:18" x14ac:dyDescent="0.25">
      <c r="A387" s="88" t="s">
        <v>643</v>
      </c>
      <c r="B387" s="90" t="s">
        <v>308</v>
      </c>
      <c r="C387" s="90" t="s">
        <v>560</v>
      </c>
      <c r="D387" s="90" t="s">
        <v>283</v>
      </c>
      <c r="E387" s="91">
        <f t="shared" si="4"/>
        <v>1</v>
      </c>
      <c r="F387" s="92"/>
      <c r="G387" s="93"/>
      <c r="H387" s="2" t="s">
        <v>284</v>
      </c>
      <c r="I387" s="2">
        <v>2072.8000000000002</v>
      </c>
      <c r="J387" s="2">
        <v>2072.8000000000002</v>
      </c>
      <c r="K387" s="2">
        <v>396</v>
      </c>
      <c r="Q387" s="90"/>
      <c r="R387" s="90"/>
    </row>
    <row r="388" spans="1:18" x14ac:dyDescent="0.25">
      <c r="A388" s="88" t="s">
        <v>644</v>
      </c>
      <c r="B388" s="90" t="s">
        <v>428</v>
      </c>
      <c r="C388" s="90" t="s">
        <v>562</v>
      </c>
      <c r="D388" s="90" t="s">
        <v>283</v>
      </c>
      <c r="E388" s="91">
        <f t="shared" si="4"/>
        <v>1</v>
      </c>
      <c r="F388" s="92"/>
      <c r="G388" s="93"/>
      <c r="H388" s="2" t="s">
        <v>284</v>
      </c>
      <c r="I388" s="2">
        <v>573.6</v>
      </c>
      <c r="J388" s="2">
        <v>573.6</v>
      </c>
      <c r="K388" s="2">
        <v>396</v>
      </c>
      <c r="Q388" s="90"/>
      <c r="R388" s="90"/>
    </row>
    <row r="389" spans="1:18" x14ac:dyDescent="0.25">
      <c r="A389" s="88" t="s">
        <v>645</v>
      </c>
      <c r="B389" s="90" t="s">
        <v>564</v>
      </c>
      <c r="C389" s="90" t="s">
        <v>565</v>
      </c>
      <c r="D389" s="90" t="s">
        <v>283</v>
      </c>
      <c r="E389" s="91">
        <f t="shared" si="4"/>
        <v>1</v>
      </c>
      <c r="F389" s="92"/>
      <c r="G389" s="93"/>
      <c r="H389" s="2" t="s">
        <v>284</v>
      </c>
      <c r="I389" s="2">
        <v>45</v>
      </c>
      <c r="J389" s="2">
        <v>45</v>
      </c>
      <c r="K389" s="2">
        <v>528</v>
      </c>
      <c r="Q389" s="90"/>
      <c r="R389" s="90"/>
    </row>
    <row r="390" spans="1:18" x14ac:dyDescent="0.25">
      <c r="A390" s="88" t="s">
        <v>646</v>
      </c>
      <c r="B390" s="90" t="s">
        <v>567</v>
      </c>
      <c r="C390" s="90" t="s">
        <v>568</v>
      </c>
      <c r="D390" s="90" t="s">
        <v>283</v>
      </c>
      <c r="E390" s="91">
        <f t="shared" si="4"/>
        <v>1</v>
      </c>
      <c r="F390" s="92"/>
      <c r="G390" s="93"/>
      <c r="H390" s="2" t="s">
        <v>284</v>
      </c>
      <c r="I390" s="2">
        <v>274.8</v>
      </c>
      <c r="J390" s="2">
        <v>274.8</v>
      </c>
      <c r="K390" s="2">
        <v>462</v>
      </c>
      <c r="Q390" s="90"/>
      <c r="R390" s="90"/>
    </row>
    <row r="391" spans="1:18" x14ac:dyDescent="0.25">
      <c r="A391" s="88" t="s">
        <v>647</v>
      </c>
      <c r="B391" s="90" t="s">
        <v>570</v>
      </c>
      <c r="C391" s="90" t="s">
        <v>571</v>
      </c>
      <c r="D391" s="90" t="s">
        <v>283</v>
      </c>
      <c r="E391" s="91">
        <f t="shared" si="4"/>
        <v>1</v>
      </c>
      <c r="F391" s="92"/>
      <c r="G391" s="93"/>
      <c r="H391" s="2" t="s">
        <v>284</v>
      </c>
      <c r="I391" s="2">
        <v>420.5</v>
      </c>
      <c r="J391" s="2">
        <v>420.5</v>
      </c>
      <c r="K391" s="2">
        <v>396</v>
      </c>
      <c r="Q391" s="90"/>
      <c r="R391" s="90"/>
    </row>
    <row r="392" spans="1:18" x14ac:dyDescent="0.25">
      <c r="A392" s="88" t="s">
        <v>648</v>
      </c>
      <c r="B392" s="90" t="s">
        <v>573</v>
      </c>
      <c r="C392" s="90" t="s">
        <v>649</v>
      </c>
      <c r="D392" s="90" t="s">
        <v>283</v>
      </c>
      <c r="E392" s="91">
        <f t="shared" si="4"/>
        <v>2</v>
      </c>
      <c r="F392" s="92"/>
      <c r="G392" s="93"/>
      <c r="H392" s="2" t="s">
        <v>284</v>
      </c>
      <c r="I392" s="2">
        <v>174.5</v>
      </c>
      <c r="J392" s="2">
        <v>349</v>
      </c>
      <c r="K392" s="2">
        <v>264</v>
      </c>
      <c r="Q392" s="90"/>
      <c r="R392" s="90"/>
    </row>
    <row r="393" spans="1:18" x14ac:dyDescent="0.25">
      <c r="A393" s="88" t="s">
        <v>650</v>
      </c>
      <c r="B393" s="90" t="s">
        <v>356</v>
      </c>
      <c r="C393" s="90" t="s">
        <v>412</v>
      </c>
      <c r="D393" s="90" t="s">
        <v>283</v>
      </c>
      <c r="E393" s="91">
        <f t="shared" si="4"/>
        <v>1</v>
      </c>
      <c r="F393" s="92"/>
      <c r="G393" s="93"/>
      <c r="H393" s="2" t="s">
        <v>284</v>
      </c>
      <c r="I393" s="2">
        <v>86.9</v>
      </c>
      <c r="J393" s="2">
        <v>86.9</v>
      </c>
      <c r="K393" s="2">
        <v>396</v>
      </c>
      <c r="Q393" s="90"/>
      <c r="R393" s="90"/>
    </row>
    <row r="394" spans="1:18" x14ac:dyDescent="0.25">
      <c r="A394" s="88" t="s">
        <v>651</v>
      </c>
      <c r="B394" s="90" t="s">
        <v>577</v>
      </c>
      <c r="C394" s="90" t="s">
        <v>578</v>
      </c>
      <c r="D394" s="90" t="s">
        <v>283</v>
      </c>
      <c r="E394" s="91">
        <f t="shared" si="4"/>
        <v>2</v>
      </c>
      <c r="F394" s="92"/>
      <c r="G394" s="93"/>
      <c r="H394" s="2" t="s">
        <v>284</v>
      </c>
      <c r="I394" s="2">
        <v>2.7</v>
      </c>
      <c r="J394" s="2">
        <v>5.4</v>
      </c>
      <c r="K394" s="2">
        <v>369.6</v>
      </c>
      <c r="Q394" s="90"/>
      <c r="R394" s="90"/>
    </row>
    <row r="395" spans="1:18" x14ac:dyDescent="0.25">
      <c r="A395" s="88" t="s">
        <v>652</v>
      </c>
      <c r="B395" s="90" t="s">
        <v>409</v>
      </c>
      <c r="C395" s="90" t="s">
        <v>587</v>
      </c>
      <c r="D395" s="90" t="s">
        <v>283</v>
      </c>
      <c r="E395" s="91">
        <f t="shared" si="4"/>
        <v>3</v>
      </c>
      <c r="F395" s="92"/>
      <c r="G395" s="93"/>
      <c r="H395" s="2" t="s">
        <v>284</v>
      </c>
      <c r="I395" s="2">
        <v>490</v>
      </c>
      <c r="J395" s="2">
        <v>1470</v>
      </c>
      <c r="K395" s="2">
        <v>396</v>
      </c>
      <c r="Q395" s="90"/>
      <c r="R395" s="90"/>
    </row>
    <row r="396" spans="1:18" x14ac:dyDescent="0.25">
      <c r="A396" s="88" t="s">
        <v>653</v>
      </c>
      <c r="B396" s="90" t="s">
        <v>589</v>
      </c>
      <c r="C396" s="90" t="s">
        <v>590</v>
      </c>
      <c r="D396" s="90" t="s">
        <v>283</v>
      </c>
      <c r="E396" s="91">
        <f t="shared" si="4"/>
        <v>1</v>
      </c>
      <c r="F396" s="92"/>
      <c r="G396" s="93"/>
      <c r="H396" s="2" t="s">
        <v>284</v>
      </c>
      <c r="I396" s="2">
        <v>104.8</v>
      </c>
      <c r="J396" s="2">
        <v>104.8</v>
      </c>
      <c r="K396" s="2">
        <v>330</v>
      </c>
      <c r="Q396" s="90"/>
      <c r="R396" s="90"/>
    </row>
    <row r="397" spans="1:18" x14ac:dyDescent="0.25">
      <c r="A397" s="88" t="s">
        <v>654</v>
      </c>
      <c r="B397" s="90" t="s">
        <v>580</v>
      </c>
      <c r="C397" s="90" t="s">
        <v>581</v>
      </c>
      <c r="D397" s="90" t="s">
        <v>283</v>
      </c>
      <c r="E397" s="91">
        <f t="shared" si="4"/>
        <v>1</v>
      </c>
      <c r="F397" s="92"/>
      <c r="G397" s="93"/>
      <c r="H397" s="2" t="s">
        <v>284</v>
      </c>
      <c r="I397" s="2">
        <v>56.6</v>
      </c>
      <c r="J397" s="2">
        <v>56.6</v>
      </c>
      <c r="K397" s="2">
        <v>528</v>
      </c>
      <c r="Q397" s="90"/>
      <c r="R397" s="90"/>
    </row>
    <row r="398" spans="1:18" x14ac:dyDescent="0.25">
      <c r="A398" s="88" t="s">
        <v>655</v>
      </c>
      <c r="B398" s="90" t="s">
        <v>580</v>
      </c>
      <c r="C398" s="90" t="s">
        <v>583</v>
      </c>
      <c r="D398" s="90" t="s">
        <v>283</v>
      </c>
      <c r="E398" s="91">
        <f t="shared" si="4"/>
        <v>4</v>
      </c>
      <c r="F398" s="92"/>
      <c r="G398" s="93"/>
      <c r="H398" s="2" t="s">
        <v>284</v>
      </c>
      <c r="I398" s="2">
        <v>15.5</v>
      </c>
      <c r="J398" s="2">
        <v>62</v>
      </c>
      <c r="K398" s="2">
        <v>528</v>
      </c>
      <c r="Q398" s="90"/>
      <c r="R398" s="90"/>
    </row>
    <row r="399" spans="1:18" x14ac:dyDescent="0.25">
      <c r="A399" s="88" t="s">
        <v>656</v>
      </c>
      <c r="B399" s="90" t="s">
        <v>580</v>
      </c>
      <c r="C399" s="90" t="s">
        <v>585</v>
      </c>
      <c r="D399" s="90" t="s">
        <v>283</v>
      </c>
      <c r="E399" s="91">
        <f t="shared" si="4"/>
        <v>1</v>
      </c>
      <c r="F399" s="92"/>
      <c r="G399" s="93"/>
      <c r="H399" s="2" t="s">
        <v>284</v>
      </c>
      <c r="I399" s="2">
        <v>21.4</v>
      </c>
      <c r="J399" s="2">
        <v>21.4</v>
      </c>
      <c r="K399" s="2">
        <v>528</v>
      </c>
      <c r="Q399" s="90"/>
      <c r="R399" s="90"/>
    </row>
    <row r="400" spans="1:18" x14ac:dyDescent="0.25">
      <c r="A400" s="88" t="s">
        <v>657</v>
      </c>
      <c r="B400" s="90" t="s">
        <v>592</v>
      </c>
      <c r="C400" s="90" t="s">
        <v>593</v>
      </c>
      <c r="D400" s="90" t="s">
        <v>283</v>
      </c>
      <c r="E400" s="91">
        <f t="shared" si="4"/>
        <v>1</v>
      </c>
      <c r="F400" s="92"/>
      <c r="G400" s="93"/>
      <c r="H400" s="2" t="s">
        <v>284</v>
      </c>
      <c r="I400" s="2">
        <v>27</v>
      </c>
      <c r="J400" s="2">
        <v>27</v>
      </c>
      <c r="K400" s="2">
        <v>528</v>
      </c>
      <c r="Q400" s="90"/>
      <c r="R400" s="90"/>
    </row>
    <row r="401" spans="1:18" x14ac:dyDescent="0.25">
      <c r="A401" s="88" t="s">
        <v>658</v>
      </c>
      <c r="B401" s="90" t="s">
        <v>595</v>
      </c>
      <c r="C401" s="90" t="s">
        <v>596</v>
      </c>
      <c r="D401" s="90" t="s">
        <v>283</v>
      </c>
      <c r="E401" s="91">
        <f t="shared" si="4"/>
        <v>1</v>
      </c>
      <c r="F401" s="92"/>
      <c r="G401" s="93"/>
      <c r="H401" s="2" t="s">
        <v>284</v>
      </c>
      <c r="I401" s="2">
        <v>119.3</v>
      </c>
      <c r="J401" s="2">
        <v>119.3</v>
      </c>
      <c r="K401" s="2">
        <v>396</v>
      </c>
      <c r="Q401" s="90"/>
      <c r="R401" s="90"/>
    </row>
    <row r="402" spans="1:18" x14ac:dyDescent="0.25">
      <c r="A402" s="88" t="s">
        <v>659</v>
      </c>
      <c r="B402" s="90" t="s">
        <v>660</v>
      </c>
      <c r="C402" s="90"/>
      <c r="D402" s="90" t="s">
        <v>283</v>
      </c>
      <c r="E402" s="91">
        <f t="shared" si="4"/>
        <v>1</v>
      </c>
      <c r="F402" s="92"/>
      <c r="G402" s="93"/>
      <c r="H402" s="2" t="s">
        <v>284</v>
      </c>
      <c r="I402" s="2">
        <v>11890.2</v>
      </c>
      <c r="J402" s="2">
        <v>11890.2</v>
      </c>
      <c r="K402" s="2">
        <v>590</v>
      </c>
      <c r="Q402" s="90"/>
      <c r="R402" s="90"/>
    </row>
    <row r="403" spans="1:18" x14ac:dyDescent="0.25">
      <c r="A403" s="88" t="s">
        <v>661</v>
      </c>
      <c r="B403" s="90" t="s">
        <v>1444</v>
      </c>
      <c r="C403" s="292" t="s">
        <v>1445</v>
      </c>
      <c r="D403" s="90" t="s">
        <v>283</v>
      </c>
      <c r="E403" s="91">
        <v>63</v>
      </c>
      <c r="F403" s="92"/>
      <c r="G403" s="93"/>
      <c r="Q403" s="90"/>
      <c r="R403" s="90"/>
    </row>
    <row r="404" spans="1:18" x14ac:dyDescent="0.25">
      <c r="A404" s="88" t="s">
        <v>662</v>
      </c>
      <c r="B404" s="90" t="s">
        <v>600</v>
      </c>
      <c r="C404" s="90" t="s">
        <v>616</v>
      </c>
      <c r="D404" s="90" t="s">
        <v>283</v>
      </c>
      <c r="E404" s="91">
        <f t="shared" si="4"/>
        <v>1</v>
      </c>
      <c r="F404" s="92"/>
      <c r="G404" s="93"/>
      <c r="H404" s="2" t="s">
        <v>284</v>
      </c>
      <c r="I404" s="2">
        <v>1380.3999999999942</v>
      </c>
      <c r="J404" s="2">
        <v>1380.3999999999942</v>
      </c>
      <c r="K404" s="2">
        <v>528</v>
      </c>
      <c r="Q404" s="90"/>
      <c r="R404" s="90"/>
    </row>
    <row r="405" spans="1:18" x14ac:dyDescent="0.25">
      <c r="A405" s="355"/>
      <c r="B405" s="355"/>
      <c r="C405" s="355"/>
      <c r="D405" s="355"/>
      <c r="E405" s="355"/>
      <c r="F405" s="355"/>
      <c r="G405" s="355"/>
      <c r="Q405" s="90"/>
      <c r="R405" s="90"/>
    </row>
    <row r="406" spans="1:18" x14ac:dyDescent="0.25">
      <c r="A406" s="352" t="s">
        <v>303</v>
      </c>
      <c r="B406" s="352"/>
      <c r="C406" s="352"/>
      <c r="D406" s="352"/>
      <c r="E406" s="352"/>
      <c r="F406" s="352"/>
      <c r="G406" s="108">
        <f>G362</f>
        <v>0</v>
      </c>
      <c r="Q406" s="206"/>
      <c r="R406" s="206"/>
    </row>
    <row r="407" spans="1:18" x14ac:dyDescent="0.25">
      <c r="A407" s="357" t="s">
        <v>1453</v>
      </c>
      <c r="B407" s="358"/>
      <c r="C407" s="358"/>
      <c r="D407" s="358"/>
      <c r="E407" s="358"/>
      <c r="F407" s="358"/>
      <c r="G407" s="358"/>
    </row>
    <row r="408" spans="1:18" x14ac:dyDescent="0.25">
      <c r="A408" s="96" t="s">
        <v>663</v>
      </c>
      <c r="B408" s="295" t="s">
        <v>664</v>
      </c>
      <c r="C408" s="295"/>
      <c r="D408" s="295"/>
      <c r="E408" s="295"/>
      <c r="F408" s="295"/>
      <c r="G408" s="295"/>
      <c r="H408" s="295"/>
      <c r="I408" s="295"/>
      <c r="J408" s="295"/>
      <c r="K408" s="295"/>
      <c r="L408" s="295"/>
      <c r="M408" s="295"/>
      <c r="N408" s="295"/>
      <c r="O408" s="295"/>
      <c r="P408" s="295"/>
      <c r="Q408" s="295"/>
      <c r="R408" s="295"/>
    </row>
    <row r="409" spans="1:18" x14ac:dyDescent="0.25">
      <c r="A409" s="88" t="s">
        <v>663</v>
      </c>
      <c r="B409" s="211" t="s">
        <v>665</v>
      </c>
      <c r="C409" s="211" t="s">
        <v>666</v>
      </c>
      <c r="D409" s="211" t="s">
        <v>283</v>
      </c>
      <c r="E409" s="212">
        <v>1</v>
      </c>
      <c r="F409" s="213"/>
      <c r="G409" s="214"/>
      <c r="H409" s="2" t="s">
        <v>284</v>
      </c>
      <c r="I409" s="2" t="s">
        <v>284</v>
      </c>
      <c r="J409" s="2">
        <v>6889.5</v>
      </c>
      <c r="Q409" s="90"/>
      <c r="R409" s="90"/>
    </row>
    <row r="410" spans="1:18" x14ac:dyDescent="0.25">
      <c r="A410" s="88" t="s">
        <v>667</v>
      </c>
      <c r="B410" s="90" t="s">
        <v>668</v>
      </c>
      <c r="C410" s="90" t="s">
        <v>669</v>
      </c>
      <c r="D410" s="90" t="s">
        <v>283</v>
      </c>
      <c r="E410" s="91">
        <f>J410/I410</f>
        <v>1</v>
      </c>
      <c r="F410" s="92"/>
      <c r="G410" s="93"/>
      <c r="H410" s="2" t="s">
        <v>284</v>
      </c>
      <c r="I410" s="2">
        <v>5677.2</v>
      </c>
      <c r="J410" s="2">
        <v>5677.2</v>
      </c>
      <c r="K410" s="2">
        <v>357.5</v>
      </c>
      <c r="Q410" s="90"/>
      <c r="R410" s="90"/>
    </row>
    <row r="411" spans="1:18" x14ac:dyDescent="0.25">
      <c r="A411" s="88" t="s">
        <v>670</v>
      </c>
      <c r="B411" s="90" t="s">
        <v>671</v>
      </c>
      <c r="C411" s="90" t="s">
        <v>672</v>
      </c>
      <c r="D411" s="90" t="s">
        <v>283</v>
      </c>
      <c r="E411" s="91">
        <f>J411/I411</f>
        <v>1</v>
      </c>
      <c r="F411" s="92"/>
      <c r="G411" s="93"/>
      <c r="H411" s="2" t="s">
        <v>284</v>
      </c>
      <c r="I411" s="2">
        <v>1110.5</v>
      </c>
      <c r="J411" s="2">
        <v>1110.5</v>
      </c>
      <c r="K411" s="2">
        <v>330</v>
      </c>
      <c r="Q411" s="90"/>
      <c r="R411" s="90"/>
    </row>
    <row r="412" spans="1:18" x14ac:dyDescent="0.25">
      <c r="A412" s="355"/>
      <c r="B412" s="355"/>
      <c r="C412" s="355"/>
      <c r="D412" s="355"/>
      <c r="E412" s="355"/>
      <c r="F412" s="355"/>
      <c r="G412" s="355"/>
      <c r="Q412" s="90"/>
      <c r="R412" s="90"/>
    </row>
    <row r="413" spans="1:18" x14ac:dyDescent="0.25">
      <c r="A413" s="352" t="s">
        <v>303</v>
      </c>
      <c r="B413" s="352"/>
      <c r="C413" s="352"/>
      <c r="D413" s="352"/>
      <c r="E413" s="352"/>
      <c r="F413" s="352"/>
      <c r="G413" s="108">
        <f>G409</f>
        <v>0</v>
      </c>
      <c r="Q413" s="206"/>
      <c r="R413" s="206"/>
    </row>
    <row r="414" spans="1:18" x14ac:dyDescent="0.25">
      <c r="A414" s="357" t="s">
        <v>1454</v>
      </c>
      <c r="B414" s="358"/>
      <c r="C414" s="358"/>
      <c r="D414" s="358"/>
      <c r="E414" s="358"/>
      <c r="F414" s="358"/>
      <c r="G414" s="358"/>
    </row>
    <row r="415" spans="1:18" x14ac:dyDescent="0.25">
      <c r="A415" s="96" t="s">
        <v>673</v>
      </c>
      <c r="B415" s="295" t="s">
        <v>674</v>
      </c>
      <c r="C415" s="295"/>
      <c r="D415" s="295"/>
      <c r="E415" s="295"/>
      <c r="F415" s="295"/>
      <c r="G415" s="295"/>
      <c r="H415" s="295"/>
      <c r="I415" s="295"/>
      <c r="J415" s="295"/>
      <c r="K415" s="295"/>
      <c r="L415" s="295"/>
      <c r="M415" s="295"/>
      <c r="N415" s="295"/>
      <c r="O415" s="295"/>
      <c r="P415" s="295"/>
      <c r="Q415" s="295"/>
      <c r="R415" s="295"/>
    </row>
    <row r="416" spans="1:18" x14ac:dyDescent="0.25">
      <c r="A416" s="88" t="s">
        <v>673</v>
      </c>
      <c r="B416" s="211" t="s">
        <v>675</v>
      </c>
      <c r="C416" s="211" t="s">
        <v>676</v>
      </c>
      <c r="D416" s="211" t="s">
        <v>283</v>
      </c>
      <c r="E416" s="212">
        <v>1</v>
      </c>
      <c r="F416" s="213"/>
      <c r="G416" s="214"/>
      <c r="H416" s="2" t="s">
        <v>284</v>
      </c>
      <c r="I416" s="2" t="s">
        <v>284</v>
      </c>
      <c r="J416" s="2">
        <v>35242</v>
      </c>
      <c r="Q416" s="90"/>
      <c r="R416" s="90"/>
    </row>
    <row r="417" spans="1:18" x14ac:dyDescent="0.25">
      <c r="A417" s="88" t="s">
        <v>677</v>
      </c>
      <c r="B417" s="90" t="s">
        <v>335</v>
      </c>
      <c r="C417" s="90" t="s">
        <v>678</v>
      </c>
      <c r="D417" s="90" t="s">
        <v>283</v>
      </c>
      <c r="E417" s="91">
        <f t="shared" ref="E417:E448" si="5">J417/I417</f>
        <v>1</v>
      </c>
      <c r="F417" s="92"/>
      <c r="G417" s="93"/>
      <c r="H417" s="2" t="s">
        <v>284</v>
      </c>
      <c r="I417" s="2">
        <v>12875.19</v>
      </c>
      <c r="J417" s="2">
        <v>12875.19</v>
      </c>
      <c r="K417" s="2">
        <v>357.5</v>
      </c>
      <c r="Q417" s="90"/>
      <c r="R417" s="90"/>
    </row>
    <row r="418" spans="1:18" x14ac:dyDescent="0.25">
      <c r="A418" s="88" t="s">
        <v>679</v>
      </c>
      <c r="B418" s="90" t="s">
        <v>338</v>
      </c>
      <c r="C418" s="90" t="s">
        <v>680</v>
      </c>
      <c r="D418" s="90" t="s">
        <v>283</v>
      </c>
      <c r="E418" s="91">
        <f t="shared" si="5"/>
        <v>1</v>
      </c>
      <c r="F418" s="92"/>
      <c r="G418" s="93"/>
      <c r="H418" s="2" t="s">
        <v>284</v>
      </c>
      <c r="I418" s="2">
        <v>7341.6</v>
      </c>
      <c r="J418" s="2">
        <v>7341.6</v>
      </c>
      <c r="K418" s="2">
        <v>330</v>
      </c>
      <c r="Q418" s="90"/>
      <c r="R418" s="90"/>
    </row>
    <row r="419" spans="1:18" x14ac:dyDescent="0.25">
      <c r="A419" s="88" t="s">
        <v>681</v>
      </c>
      <c r="B419" s="90" t="s">
        <v>341</v>
      </c>
      <c r="C419" s="90" t="s">
        <v>342</v>
      </c>
      <c r="D419" s="90" t="s">
        <v>283</v>
      </c>
      <c r="E419" s="91">
        <f t="shared" si="5"/>
        <v>1</v>
      </c>
      <c r="F419" s="92"/>
      <c r="G419" s="93"/>
      <c r="H419" s="2" t="s">
        <v>284</v>
      </c>
      <c r="I419" s="109">
        <v>1427.6</v>
      </c>
      <c r="J419" s="109">
        <v>1427.6</v>
      </c>
      <c r="K419" s="109">
        <v>1254</v>
      </c>
      <c r="Q419" s="90"/>
      <c r="R419" s="90"/>
    </row>
    <row r="420" spans="1:18" x14ac:dyDescent="0.25">
      <c r="A420" s="88" t="s">
        <v>682</v>
      </c>
      <c r="B420" s="90" t="s">
        <v>344</v>
      </c>
      <c r="C420" s="90" t="s">
        <v>345</v>
      </c>
      <c r="D420" s="90" t="s">
        <v>283</v>
      </c>
      <c r="E420" s="91">
        <f t="shared" si="5"/>
        <v>1</v>
      </c>
      <c r="F420" s="92"/>
      <c r="G420" s="93"/>
      <c r="H420" s="2" t="s">
        <v>284</v>
      </c>
      <c r="I420" s="109">
        <v>1256.5</v>
      </c>
      <c r="J420" s="109">
        <v>1256.5</v>
      </c>
      <c r="K420" s="109">
        <v>1254</v>
      </c>
      <c r="Q420" s="90"/>
      <c r="R420" s="90"/>
    </row>
    <row r="421" spans="1:18" x14ac:dyDescent="0.25">
      <c r="A421" s="88" t="s">
        <v>683</v>
      </c>
      <c r="B421" s="90" t="s">
        <v>347</v>
      </c>
      <c r="C421" s="90" t="s">
        <v>684</v>
      </c>
      <c r="D421" s="90" t="s">
        <v>283</v>
      </c>
      <c r="E421" s="91">
        <f t="shared" si="5"/>
        <v>2</v>
      </c>
      <c r="F421" s="92"/>
      <c r="G421" s="93"/>
      <c r="H421" s="2" t="s">
        <v>284</v>
      </c>
      <c r="I421" s="109">
        <v>805.5</v>
      </c>
      <c r="J421" s="109">
        <v>1611</v>
      </c>
      <c r="K421" s="109">
        <v>1254</v>
      </c>
      <c r="Q421" s="90"/>
      <c r="R421" s="90"/>
    </row>
    <row r="422" spans="1:18" x14ac:dyDescent="0.25">
      <c r="A422" s="88" t="s">
        <v>685</v>
      </c>
      <c r="B422" s="90" t="s">
        <v>350</v>
      </c>
      <c r="C422" s="90" t="s">
        <v>351</v>
      </c>
      <c r="D422" s="90" t="s">
        <v>283</v>
      </c>
      <c r="E422" s="91">
        <f t="shared" si="5"/>
        <v>2</v>
      </c>
      <c r="F422" s="92"/>
      <c r="G422" s="93"/>
      <c r="H422" s="2" t="s">
        <v>284</v>
      </c>
      <c r="I422" s="109">
        <v>100.4</v>
      </c>
      <c r="J422" s="109">
        <v>200.8</v>
      </c>
      <c r="K422" s="109">
        <v>396</v>
      </c>
      <c r="Q422" s="90"/>
      <c r="R422" s="90"/>
    </row>
    <row r="423" spans="1:18" x14ac:dyDescent="0.25">
      <c r="A423" s="88" t="s">
        <v>686</v>
      </c>
      <c r="B423" s="90" t="s">
        <v>353</v>
      </c>
      <c r="C423" s="90" t="s">
        <v>354</v>
      </c>
      <c r="D423" s="90" t="s">
        <v>283</v>
      </c>
      <c r="E423" s="91">
        <f t="shared" si="5"/>
        <v>1</v>
      </c>
      <c r="F423" s="92"/>
      <c r="G423" s="93"/>
      <c r="H423" s="2" t="s">
        <v>284</v>
      </c>
      <c r="I423" s="109">
        <v>180.33</v>
      </c>
      <c r="J423" s="109">
        <v>180.33</v>
      </c>
      <c r="K423" s="109">
        <v>396</v>
      </c>
      <c r="Q423" s="90"/>
      <c r="R423" s="90"/>
    </row>
    <row r="424" spans="1:18" x14ac:dyDescent="0.25">
      <c r="A424" s="88" t="s">
        <v>687</v>
      </c>
      <c r="B424" s="90" t="s">
        <v>308</v>
      </c>
      <c r="C424" s="90" t="s">
        <v>688</v>
      </c>
      <c r="D424" s="90" t="s">
        <v>283</v>
      </c>
      <c r="E424" s="91">
        <f t="shared" si="5"/>
        <v>1</v>
      </c>
      <c r="F424" s="92"/>
      <c r="G424" s="93"/>
      <c r="H424" s="2" t="s">
        <v>284</v>
      </c>
      <c r="I424" s="109">
        <v>864.23</v>
      </c>
      <c r="J424" s="109">
        <v>864.23</v>
      </c>
      <c r="K424" s="109">
        <v>396</v>
      </c>
      <c r="Q424" s="90"/>
      <c r="R424" s="90"/>
    </row>
    <row r="425" spans="1:18" x14ac:dyDescent="0.25">
      <c r="A425" s="88" t="s">
        <v>689</v>
      </c>
      <c r="B425" s="90" t="s">
        <v>359</v>
      </c>
      <c r="C425" s="90" t="s">
        <v>360</v>
      </c>
      <c r="D425" s="90" t="s">
        <v>283</v>
      </c>
      <c r="E425" s="91">
        <f t="shared" si="5"/>
        <v>1</v>
      </c>
      <c r="F425" s="92"/>
      <c r="G425" s="93"/>
      <c r="H425" s="2" t="s">
        <v>284</v>
      </c>
      <c r="I425" s="109">
        <v>400.3</v>
      </c>
      <c r="J425" s="109">
        <v>400.3</v>
      </c>
      <c r="K425" s="109">
        <v>462</v>
      </c>
      <c r="Q425" s="90"/>
      <c r="R425" s="90"/>
    </row>
    <row r="426" spans="1:18" x14ac:dyDescent="0.25">
      <c r="A426" s="88" t="s">
        <v>690</v>
      </c>
      <c r="B426" s="90" t="s">
        <v>464</v>
      </c>
      <c r="C426" s="90" t="s">
        <v>363</v>
      </c>
      <c r="D426" s="90" t="s">
        <v>283</v>
      </c>
      <c r="E426" s="91">
        <f t="shared" si="5"/>
        <v>1</v>
      </c>
      <c r="F426" s="92"/>
      <c r="G426" s="93"/>
      <c r="H426" s="2" t="s">
        <v>363</v>
      </c>
      <c r="I426" s="109">
        <v>355</v>
      </c>
      <c r="J426" s="109">
        <v>355</v>
      </c>
      <c r="K426" s="109">
        <v>2600</v>
      </c>
      <c r="Q426" s="90"/>
      <c r="R426" s="90"/>
    </row>
    <row r="427" spans="1:18" x14ac:dyDescent="0.25">
      <c r="A427" s="88" t="s">
        <v>691</v>
      </c>
      <c r="B427" s="90" t="s">
        <v>365</v>
      </c>
      <c r="C427" s="90" t="s">
        <v>366</v>
      </c>
      <c r="D427" s="90" t="s">
        <v>283</v>
      </c>
      <c r="E427" s="91">
        <f t="shared" si="5"/>
        <v>1</v>
      </c>
      <c r="F427" s="92"/>
      <c r="G427" s="93"/>
      <c r="I427" s="109">
        <v>97</v>
      </c>
      <c r="J427" s="109">
        <v>97</v>
      </c>
      <c r="K427" s="109">
        <v>2376</v>
      </c>
      <c r="Q427" s="90"/>
      <c r="R427" s="90"/>
    </row>
    <row r="428" spans="1:18" x14ac:dyDescent="0.25">
      <c r="A428" s="88" t="s">
        <v>692</v>
      </c>
      <c r="B428" s="90" t="s">
        <v>368</v>
      </c>
      <c r="C428" s="90" t="s">
        <v>369</v>
      </c>
      <c r="D428" s="90" t="s">
        <v>283</v>
      </c>
      <c r="E428" s="91">
        <f t="shared" si="5"/>
        <v>1</v>
      </c>
      <c r="F428" s="92"/>
      <c r="G428" s="93"/>
      <c r="I428" s="109">
        <v>96.4</v>
      </c>
      <c r="J428" s="109">
        <v>96.4</v>
      </c>
      <c r="K428" s="109">
        <v>2376</v>
      </c>
      <c r="Q428" s="90"/>
      <c r="R428" s="90"/>
    </row>
    <row r="429" spans="1:18" x14ac:dyDescent="0.25">
      <c r="A429" s="88" t="s">
        <v>693</v>
      </c>
      <c r="B429" s="90" t="s">
        <v>356</v>
      </c>
      <c r="C429" s="90" t="s">
        <v>357</v>
      </c>
      <c r="D429" s="90" t="s">
        <v>283</v>
      </c>
      <c r="E429" s="91">
        <f t="shared" si="5"/>
        <v>1</v>
      </c>
      <c r="F429" s="92"/>
      <c r="G429" s="93"/>
      <c r="H429" s="2" t="s">
        <v>284</v>
      </c>
      <c r="I429" s="109">
        <v>53.1</v>
      </c>
      <c r="J429" s="109">
        <v>53.1</v>
      </c>
      <c r="K429" s="109">
        <v>396</v>
      </c>
      <c r="Q429" s="90"/>
      <c r="R429" s="90"/>
    </row>
    <row r="430" spans="1:18" x14ac:dyDescent="0.25">
      <c r="A430" s="88" t="s">
        <v>694</v>
      </c>
      <c r="B430" s="90" t="s">
        <v>373</v>
      </c>
      <c r="C430" s="90" t="s">
        <v>374</v>
      </c>
      <c r="D430" s="90" t="s">
        <v>283</v>
      </c>
      <c r="E430" s="91">
        <f t="shared" si="5"/>
        <v>1</v>
      </c>
      <c r="F430" s="92"/>
      <c r="G430" s="93"/>
      <c r="H430" s="2" t="s">
        <v>284</v>
      </c>
      <c r="I430" s="109">
        <v>39.6</v>
      </c>
      <c r="J430" s="109">
        <v>39.6</v>
      </c>
      <c r="K430" s="109">
        <v>369.6</v>
      </c>
      <c r="Q430" s="90"/>
      <c r="R430" s="90"/>
    </row>
    <row r="431" spans="1:18" x14ac:dyDescent="0.25">
      <c r="A431" s="88" t="s">
        <v>695</v>
      </c>
      <c r="B431" s="90" t="s">
        <v>376</v>
      </c>
      <c r="C431" s="90" t="s">
        <v>377</v>
      </c>
      <c r="D431" s="90" t="s">
        <v>283</v>
      </c>
      <c r="E431" s="91">
        <f t="shared" si="5"/>
        <v>1</v>
      </c>
      <c r="F431" s="92"/>
      <c r="G431" s="93"/>
      <c r="H431" s="2" t="s">
        <v>284</v>
      </c>
      <c r="I431" s="109">
        <v>41.3</v>
      </c>
      <c r="J431" s="109">
        <v>41.3</v>
      </c>
      <c r="K431" s="109">
        <v>369.6</v>
      </c>
      <c r="Q431" s="90"/>
      <c r="R431" s="90"/>
    </row>
    <row r="432" spans="1:18" x14ac:dyDescent="0.25">
      <c r="A432" s="88" t="s">
        <v>696</v>
      </c>
      <c r="B432" s="90" t="s">
        <v>379</v>
      </c>
      <c r="C432" s="90" t="s">
        <v>380</v>
      </c>
      <c r="D432" s="90" t="s">
        <v>283</v>
      </c>
      <c r="E432" s="91">
        <f t="shared" si="5"/>
        <v>26</v>
      </c>
      <c r="F432" s="92"/>
      <c r="G432" s="93"/>
      <c r="H432" s="2" t="s">
        <v>284</v>
      </c>
      <c r="I432" s="109">
        <v>42.7</v>
      </c>
      <c r="J432" s="109">
        <v>1110.2</v>
      </c>
      <c r="K432" s="109">
        <v>369.6</v>
      </c>
      <c r="Q432" s="90"/>
      <c r="R432" s="90"/>
    </row>
    <row r="433" spans="1:18" x14ac:dyDescent="0.25">
      <c r="A433" s="88" t="s">
        <v>697</v>
      </c>
      <c r="B433" s="90" t="s">
        <v>382</v>
      </c>
      <c r="C433" s="90" t="s">
        <v>383</v>
      </c>
      <c r="D433" s="90" t="s">
        <v>283</v>
      </c>
      <c r="E433" s="91">
        <f t="shared" si="5"/>
        <v>84</v>
      </c>
      <c r="F433" s="92"/>
      <c r="G433" s="93"/>
      <c r="H433" s="2" t="s">
        <v>284</v>
      </c>
      <c r="I433" s="109">
        <v>18.899999999999999</v>
      </c>
      <c r="J433" s="109">
        <v>1587.6</v>
      </c>
      <c r="K433" s="109">
        <v>302.5</v>
      </c>
      <c r="Q433" s="90"/>
      <c r="R433" s="90"/>
    </row>
    <row r="434" spans="1:18" x14ac:dyDescent="0.25">
      <c r="A434" s="88" t="s">
        <v>698</v>
      </c>
      <c r="B434" s="90" t="s">
        <v>385</v>
      </c>
      <c r="C434" s="90" t="s">
        <v>386</v>
      </c>
      <c r="D434" s="90" t="s">
        <v>283</v>
      </c>
      <c r="E434" s="91">
        <f t="shared" si="5"/>
        <v>10</v>
      </c>
      <c r="F434" s="92"/>
      <c r="G434" s="93"/>
      <c r="H434" s="2" t="s">
        <v>284</v>
      </c>
      <c r="I434" s="109">
        <v>21.4</v>
      </c>
      <c r="J434" s="109">
        <v>214</v>
      </c>
      <c r="K434" s="109">
        <v>369.6</v>
      </c>
      <c r="Q434" s="90"/>
      <c r="R434" s="90"/>
    </row>
    <row r="435" spans="1:18" x14ac:dyDescent="0.25">
      <c r="A435" s="88" t="s">
        <v>699</v>
      </c>
      <c r="B435" s="90" t="s">
        <v>388</v>
      </c>
      <c r="C435" s="90" t="s">
        <v>389</v>
      </c>
      <c r="D435" s="90" t="s">
        <v>283</v>
      </c>
      <c r="E435" s="91">
        <f t="shared" si="5"/>
        <v>1</v>
      </c>
      <c r="F435" s="92"/>
      <c r="G435" s="93"/>
      <c r="H435" s="2" t="s">
        <v>284</v>
      </c>
      <c r="I435" s="109">
        <v>22.2</v>
      </c>
      <c r="J435" s="109">
        <v>22.2</v>
      </c>
      <c r="K435" s="109">
        <v>369.6</v>
      </c>
      <c r="Q435" s="90"/>
      <c r="R435" s="90"/>
    </row>
    <row r="436" spans="1:18" x14ac:dyDescent="0.25">
      <c r="A436" s="88" t="s">
        <v>700</v>
      </c>
      <c r="B436" s="90" t="s">
        <v>391</v>
      </c>
      <c r="C436" s="90" t="s">
        <v>392</v>
      </c>
      <c r="D436" s="90" t="s">
        <v>283</v>
      </c>
      <c r="E436" s="91">
        <f t="shared" si="5"/>
        <v>24</v>
      </c>
      <c r="F436" s="92"/>
      <c r="G436" s="93"/>
      <c r="H436" s="2" t="s">
        <v>284</v>
      </c>
      <c r="I436" s="109">
        <v>24.2</v>
      </c>
      <c r="J436" s="109">
        <v>580.79999999999995</v>
      </c>
      <c r="K436" s="109">
        <v>368.5</v>
      </c>
      <c r="Q436" s="90"/>
      <c r="R436" s="90"/>
    </row>
    <row r="437" spans="1:18" x14ac:dyDescent="0.25">
      <c r="A437" s="88" t="s">
        <v>701</v>
      </c>
      <c r="B437" s="90" t="s">
        <v>394</v>
      </c>
      <c r="C437" s="90" t="s">
        <v>395</v>
      </c>
      <c r="D437" s="90" t="s">
        <v>283</v>
      </c>
      <c r="E437" s="91">
        <f t="shared" si="5"/>
        <v>2</v>
      </c>
      <c r="F437" s="92"/>
      <c r="G437" s="93"/>
      <c r="H437" s="2" t="s">
        <v>284</v>
      </c>
      <c r="I437" s="109">
        <v>25</v>
      </c>
      <c r="J437" s="109">
        <v>50</v>
      </c>
      <c r="K437" s="109">
        <v>792</v>
      </c>
      <c r="Q437" s="90"/>
      <c r="R437" s="90"/>
    </row>
    <row r="438" spans="1:18" x14ac:dyDescent="0.25">
      <c r="A438" s="88" t="s">
        <v>702</v>
      </c>
      <c r="B438" s="90" t="s">
        <v>397</v>
      </c>
      <c r="C438" s="90" t="s">
        <v>398</v>
      </c>
      <c r="D438" s="90" t="s">
        <v>283</v>
      </c>
      <c r="E438" s="91">
        <f t="shared" si="5"/>
        <v>1</v>
      </c>
      <c r="F438" s="92"/>
      <c r="G438" s="93"/>
      <c r="H438" s="2" t="s">
        <v>284</v>
      </c>
      <c r="I438" s="109">
        <v>6.8</v>
      </c>
      <c r="J438" s="109">
        <v>6.8</v>
      </c>
      <c r="K438" s="109">
        <v>528</v>
      </c>
      <c r="Q438" s="90"/>
      <c r="R438" s="90"/>
    </row>
    <row r="439" spans="1:18" x14ac:dyDescent="0.25">
      <c r="A439" s="88" t="s">
        <v>703</v>
      </c>
      <c r="B439" s="90" t="s">
        <v>400</v>
      </c>
      <c r="C439" s="90" t="s">
        <v>401</v>
      </c>
      <c r="D439" s="90" t="s">
        <v>283</v>
      </c>
      <c r="E439" s="91">
        <f t="shared" si="5"/>
        <v>27</v>
      </c>
      <c r="F439" s="92"/>
      <c r="G439" s="93"/>
      <c r="H439" s="2" t="s">
        <v>284</v>
      </c>
      <c r="I439" s="109">
        <v>21</v>
      </c>
      <c r="J439" s="109">
        <v>567</v>
      </c>
      <c r="K439" s="109">
        <v>396</v>
      </c>
      <c r="Q439" s="90"/>
      <c r="R439" s="90"/>
    </row>
    <row r="440" spans="1:18" x14ac:dyDescent="0.25">
      <c r="A440" s="88" t="s">
        <v>704</v>
      </c>
      <c r="B440" s="90" t="s">
        <v>403</v>
      </c>
      <c r="C440" s="90" t="s">
        <v>404</v>
      </c>
      <c r="D440" s="90" t="s">
        <v>283</v>
      </c>
      <c r="E440" s="91">
        <f t="shared" si="5"/>
        <v>1</v>
      </c>
      <c r="F440" s="92"/>
      <c r="G440" s="93"/>
      <c r="H440" s="2" t="s">
        <v>284</v>
      </c>
      <c r="I440" s="109">
        <v>28.6</v>
      </c>
      <c r="J440" s="109">
        <v>28.6</v>
      </c>
      <c r="K440" s="109">
        <v>528</v>
      </c>
      <c r="Q440" s="90"/>
      <c r="R440" s="90"/>
    </row>
    <row r="441" spans="1:18" x14ac:dyDescent="0.25">
      <c r="A441" s="88" t="s">
        <v>705</v>
      </c>
      <c r="B441" s="90" t="s">
        <v>406</v>
      </c>
      <c r="C441" s="90" t="s">
        <v>407</v>
      </c>
      <c r="D441" s="90" t="s">
        <v>283</v>
      </c>
      <c r="E441" s="91">
        <f t="shared" si="5"/>
        <v>2</v>
      </c>
      <c r="F441" s="92"/>
      <c r="G441" s="93"/>
      <c r="H441" s="2" t="s">
        <v>284</v>
      </c>
      <c r="I441" s="109">
        <v>22.3</v>
      </c>
      <c r="J441" s="109">
        <v>44.6</v>
      </c>
      <c r="K441" s="109">
        <v>528</v>
      </c>
      <c r="Q441" s="90"/>
      <c r="R441" s="90"/>
    </row>
    <row r="442" spans="1:18" x14ac:dyDescent="0.25">
      <c r="A442" s="88" t="s">
        <v>706</v>
      </c>
      <c r="B442" s="90" t="s">
        <v>409</v>
      </c>
      <c r="C442" s="90" t="s">
        <v>410</v>
      </c>
      <c r="D442" s="90" t="s">
        <v>283</v>
      </c>
      <c r="E442" s="91">
        <f t="shared" si="5"/>
        <v>1</v>
      </c>
      <c r="F442" s="92"/>
      <c r="G442" s="93"/>
      <c r="H442" s="2" t="s">
        <v>284</v>
      </c>
      <c r="I442" s="109">
        <v>492.25</v>
      </c>
      <c r="J442" s="109">
        <v>492.25</v>
      </c>
      <c r="K442" s="109">
        <v>396</v>
      </c>
      <c r="Q442" s="90"/>
      <c r="R442" s="90"/>
    </row>
    <row r="443" spans="1:18" x14ac:dyDescent="0.25">
      <c r="A443" s="88" t="s">
        <v>707</v>
      </c>
      <c r="B443" s="90" t="s">
        <v>289</v>
      </c>
      <c r="C443" s="90" t="s">
        <v>412</v>
      </c>
      <c r="D443" s="90" t="s">
        <v>283</v>
      </c>
      <c r="E443" s="91">
        <f t="shared" si="5"/>
        <v>1</v>
      </c>
      <c r="F443" s="92"/>
      <c r="G443" s="93"/>
      <c r="H443" s="2" t="s">
        <v>284</v>
      </c>
      <c r="I443" s="109">
        <v>208.6</v>
      </c>
      <c r="J443" s="109">
        <v>208.6</v>
      </c>
      <c r="K443" s="109">
        <v>396</v>
      </c>
      <c r="Q443" s="90"/>
      <c r="R443" s="90"/>
    </row>
    <row r="444" spans="1:18" x14ac:dyDescent="0.25">
      <c r="A444" s="88" t="s">
        <v>708</v>
      </c>
      <c r="B444" s="90" t="s">
        <v>414</v>
      </c>
      <c r="C444" s="90" t="s">
        <v>415</v>
      </c>
      <c r="D444" s="90" t="s">
        <v>283</v>
      </c>
      <c r="E444" s="91">
        <f t="shared" si="5"/>
        <v>1</v>
      </c>
      <c r="F444" s="92"/>
      <c r="G444" s="93"/>
      <c r="H444" s="2" t="s">
        <v>284</v>
      </c>
      <c r="I444" s="109">
        <v>254.6</v>
      </c>
      <c r="J444" s="109">
        <v>254.6</v>
      </c>
      <c r="K444" s="109">
        <v>396</v>
      </c>
      <c r="Q444" s="90"/>
      <c r="R444" s="90"/>
    </row>
    <row r="445" spans="1:18" x14ac:dyDescent="0.25">
      <c r="A445" s="88" t="s">
        <v>709</v>
      </c>
      <c r="B445" s="90" t="s">
        <v>710</v>
      </c>
      <c r="C445" s="90"/>
      <c r="D445" s="90" t="s">
        <v>283</v>
      </c>
      <c r="E445" s="91">
        <f t="shared" si="5"/>
        <v>1</v>
      </c>
      <c r="F445" s="92"/>
      <c r="G445" s="93"/>
      <c r="H445" s="2" t="s">
        <v>284</v>
      </c>
      <c r="I445" s="109">
        <v>1165.2</v>
      </c>
      <c r="J445" s="109">
        <v>1165.2</v>
      </c>
      <c r="K445" s="109">
        <v>590</v>
      </c>
      <c r="Q445" s="90"/>
      <c r="R445" s="90"/>
    </row>
    <row r="446" spans="1:18" x14ac:dyDescent="0.25">
      <c r="A446" s="88" t="s">
        <v>711</v>
      </c>
      <c r="B446" s="90" t="s">
        <v>425</v>
      </c>
      <c r="C446" s="90" t="s">
        <v>426</v>
      </c>
      <c r="D446" s="90" t="s">
        <v>283</v>
      </c>
      <c r="E446" s="91">
        <f t="shared" si="5"/>
        <v>9</v>
      </c>
      <c r="F446" s="92"/>
      <c r="G446" s="93"/>
      <c r="H446" s="2" t="s">
        <v>284</v>
      </c>
      <c r="I446" s="109">
        <v>42.8</v>
      </c>
      <c r="J446" s="109">
        <v>385.2</v>
      </c>
      <c r="K446" s="109">
        <v>369.6</v>
      </c>
      <c r="Q446" s="90"/>
      <c r="R446" s="90"/>
    </row>
    <row r="447" spans="1:18" x14ac:dyDescent="0.25">
      <c r="A447" s="88" t="s">
        <v>712</v>
      </c>
      <c r="B447" s="90" t="s">
        <v>428</v>
      </c>
      <c r="C447" s="90" t="s">
        <v>713</v>
      </c>
      <c r="D447" s="90" t="s">
        <v>283</v>
      </c>
      <c r="E447" s="91">
        <f t="shared" si="5"/>
        <v>1</v>
      </c>
      <c r="F447" s="92"/>
      <c r="G447" s="93"/>
      <c r="H447" s="2" t="s">
        <v>284</v>
      </c>
      <c r="I447" s="109">
        <v>495.2</v>
      </c>
      <c r="J447" s="109">
        <v>495.2</v>
      </c>
      <c r="K447" s="109">
        <v>396</v>
      </c>
      <c r="Q447" s="90"/>
      <c r="R447" s="90"/>
    </row>
    <row r="448" spans="1:18" x14ac:dyDescent="0.25">
      <c r="A448" s="88" t="s">
        <v>714</v>
      </c>
      <c r="B448" s="90" t="s">
        <v>431</v>
      </c>
      <c r="C448" s="90" t="s">
        <v>432</v>
      </c>
      <c r="D448" s="90" t="s">
        <v>283</v>
      </c>
      <c r="E448" s="91">
        <f t="shared" si="5"/>
        <v>1</v>
      </c>
      <c r="F448" s="92"/>
      <c r="G448" s="93"/>
      <c r="H448" s="2" t="s">
        <v>284</v>
      </c>
      <c r="I448" s="109">
        <v>110.1</v>
      </c>
      <c r="J448" s="109">
        <v>110.1</v>
      </c>
      <c r="K448" s="109">
        <v>528</v>
      </c>
      <c r="Q448" s="90"/>
      <c r="R448" s="90"/>
    </row>
    <row r="449" spans="1:18" x14ac:dyDescent="0.25">
      <c r="A449" s="88" t="s">
        <v>715</v>
      </c>
      <c r="B449" s="90" t="s">
        <v>600</v>
      </c>
      <c r="C449" s="90" t="s">
        <v>676</v>
      </c>
      <c r="D449" s="90" t="s">
        <v>283</v>
      </c>
      <c r="E449" s="91">
        <v>1</v>
      </c>
      <c r="F449" s="92"/>
      <c r="G449" s="93"/>
      <c r="I449" s="109"/>
      <c r="J449" s="109"/>
      <c r="K449" s="109"/>
      <c r="Q449" s="90"/>
      <c r="R449" s="90"/>
    </row>
    <row r="450" spans="1:18" x14ac:dyDescent="0.25">
      <c r="A450" s="355"/>
      <c r="B450" s="355"/>
      <c r="C450" s="355"/>
      <c r="D450" s="355"/>
      <c r="E450" s="355"/>
      <c r="F450" s="355"/>
      <c r="G450" s="355"/>
      <c r="Q450" s="90"/>
      <c r="R450" s="90"/>
    </row>
    <row r="451" spans="1:18" x14ac:dyDescent="0.25">
      <c r="A451" s="352" t="s">
        <v>303</v>
      </c>
      <c r="B451" s="352"/>
      <c r="C451" s="352"/>
      <c r="D451" s="352"/>
      <c r="E451" s="352"/>
      <c r="F451" s="352"/>
      <c r="G451" s="108">
        <f>G416</f>
        <v>0</v>
      </c>
      <c r="H451" s="215"/>
      <c r="I451" s="215"/>
      <c r="J451" s="215"/>
      <c r="K451" s="215"/>
      <c r="L451" s="215"/>
      <c r="M451" s="215"/>
      <c r="N451" s="215"/>
      <c r="O451" s="215"/>
      <c r="P451" s="215"/>
      <c r="Q451" s="206"/>
      <c r="R451" s="206"/>
    </row>
    <row r="452" spans="1:18" ht="12.75" customHeight="1" x14ac:dyDescent="0.25">
      <c r="A452" s="357" t="s">
        <v>1455</v>
      </c>
      <c r="B452" s="358"/>
      <c r="C452" s="358"/>
      <c r="D452" s="358"/>
      <c r="E452" s="358"/>
      <c r="F452" s="358"/>
      <c r="G452" s="358"/>
    </row>
    <row r="453" spans="1:18" x14ac:dyDescent="0.25">
      <c r="A453" s="96" t="s">
        <v>716</v>
      </c>
      <c r="B453" s="295" t="s">
        <v>1307</v>
      </c>
      <c r="C453" s="295"/>
      <c r="D453" s="295"/>
      <c r="E453" s="295"/>
      <c r="F453" s="295"/>
      <c r="G453" s="295"/>
      <c r="H453" s="295"/>
      <c r="I453" s="295"/>
      <c r="J453" s="295"/>
      <c r="K453" s="295"/>
      <c r="L453" s="295"/>
      <c r="M453" s="295"/>
      <c r="N453" s="295"/>
      <c r="O453" s="295"/>
      <c r="P453" s="295"/>
      <c r="Q453" s="295"/>
      <c r="R453" s="295"/>
    </row>
    <row r="454" spans="1:18" ht="38.25" x14ac:dyDescent="0.25">
      <c r="A454" s="97" t="s">
        <v>717</v>
      </c>
      <c r="B454" s="217" t="s">
        <v>1382</v>
      </c>
      <c r="C454" s="217"/>
      <c r="D454" s="218" t="s">
        <v>283</v>
      </c>
      <c r="E454" s="219">
        <v>1</v>
      </c>
      <c r="F454" s="218"/>
      <c r="G454" s="216"/>
      <c r="H454" s="113"/>
      <c r="I454" s="113"/>
      <c r="J454" s="113"/>
      <c r="K454" s="113"/>
      <c r="Q454" s="90"/>
      <c r="R454" s="90"/>
    </row>
    <row r="455" spans="1:18" x14ac:dyDescent="0.25">
      <c r="A455" s="97" t="s">
        <v>1348</v>
      </c>
      <c r="B455" s="110" t="s">
        <v>718</v>
      </c>
      <c r="C455" s="110"/>
      <c r="D455" s="111" t="s">
        <v>283</v>
      </c>
      <c r="E455" s="190">
        <v>1</v>
      </c>
      <c r="F455" s="114"/>
      <c r="G455" s="115"/>
      <c r="Q455" s="90"/>
      <c r="R455" s="90"/>
    </row>
    <row r="456" spans="1:18" ht="25.5" x14ac:dyDescent="0.25">
      <c r="A456" s="97" t="s">
        <v>1349</v>
      </c>
      <c r="B456" s="110" t="s">
        <v>1378</v>
      </c>
      <c r="C456" s="110"/>
      <c r="D456" s="111" t="s">
        <v>283</v>
      </c>
      <c r="E456" s="171">
        <v>1</v>
      </c>
      <c r="F456" s="114"/>
      <c r="G456" s="115"/>
      <c r="Q456" s="90"/>
      <c r="R456" s="90"/>
    </row>
    <row r="457" spans="1:18" x14ac:dyDescent="0.25">
      <c r="A457" s="97" t="s">
        <v>1350</v>
      </c>
      <c r="B457" s="110" t="s">
        <v>719</v>
      </c>
      <c r="C457" s="110"/>
      <c r="D457" s="111" t="s">
        <v>843</v>
      </c>
      <c r="E457" s="171">
        <v>50</v>
      </c>
      <c r="F457" s="114"/>
      <c r="G457" s="115"/>
      <c r="Q457" s="90"/>
      <c r="R457" s="90"/>
    </row>
    <row r="458" spans="1:18" ht="38.25" x14ac:dyDescent="0.25">
      <c r="A458" s="97" t="s">
        <v>1351</v>
      </c>
      <c r="B458" s="110" t="s">
        <v>1383</v>
      </c>
      <c r="C458" s="110"/>
      <c r="D458" s="111" t="s">
        <v>283</v>
      </c>
      <c r="E458" s="171">
        <v>1</v>
      </c>
      <c r="F458" s="114"/>
      <c r="G458" s="112"/>
      <c r="Q458" s="90"/>
      <c r="R458" s="90"/>
    </row>
    <row r="459" spans="1:18" x14ac:dyDescent="0.25">
      <c r="A459" s="355"/>
      <c r="B459" s="355"/>
      <c r="C459" s="355"/>
      <c r="D459" s="355"/>
      <c r="E459" s="355"/>
      <c r="F459" s="355"/>
      <c r="G459" s="355"/>
      <c r="Q459" s="90"/>
      <c r="R459" s="90"/>
    </row>
    <row r="460" spans="1:18" x14ac:dyDescent="0.25">
      <c r="A460" s="352" t="s">
        <v>303</v>
      </c>
      <c r="B460" s="352"/>
      <c r="C460" s="352"/>
      <c r="D460" s="352"/>
      <c r="E460" s="352"/>
      <c r="F460" s="352"/>
      <c r="G460" s="108">
        <f>SUM(G454:G458)</f>
        <v>0</v>
      </c>
      <c r="H460" s="8"/>
      <c r="Q460" s="206"/>
      <c r="R460" s="206"/>
    </row>
    <row r="461" spans="1:18" x14ac:dyDescent="0.25">
      <c r="A461" s="380"/>
      <c r="B461" s="381"/>
      <c r="C461" s="381"/>
      <c r="D461" s="381"/>
      <c r="E461" s="381"/>
      <c r="F461" s="381"/>
      <c r="G461" s="381"/>
    </row>
    <row r="462" spans="1:18" ht="25.5" customHeight="1" x14ac:dyDescent="0.25">
      <c r="A462" s="96" t="s">
        <v>720</v>
      </c>
      <c r="B462" s="295" t="s">
        <v>1352</v>
      </c>
      <c r="C462" s="295"/>
      <c r="D462" s="295"/>
      <c r="E462" s="295"/>
      <c r="F462" s="295"/>
      <c r="G462" s="295"/>
      <c r="H462" s="295"/>
      <c r="I462" s="295"/>
      <c r="J462" s="295"/>
      <c r="K462" s="295"/>
      <c r="L462" s="295"/>
      <c r="M462" s="295"/>
      <c r="N462" s="295"/>
      <c r="O462" s="295"/>
      <c r="P462" s="295"/>
      <c r="Q462" s="295"/>
      <c r="R462" s="295"/>
    </row>
    <row r="463" spans="1:18" ht="76.5" x14ac:dyDescent="0.25">
      <c r="A463" s="97" t="s">
        <v>720</v>
      </c>
      <c r="B463" s="217" t="s">
        <v>1410</v>
      </c>
      <c r="C463" s="217" t="s">
        <v>1357</v>
      </c>
      <c r="D463" s="218" t="s">
        <v>283</v>
      </c>
      <c r="E463" s="218">
        <v>3</v>
      </c>
      <c r="F463" s="218"/>
      <c r="G463" s="220"/>
      <c r="Q463" s="90"/>
      <c r="R463" s="90"/>
    </row>
    <row r="464" spans="1:18" x14ac:dyDescent="0.25">
      <c r="A464" s="355"/>
      <c r="B464" s="355"/>
      <c r="C464" s="355"/>
      <c r="D464" s="355"/>
      <c r="E464" s="355"/>
      <c r="F464" s="355"/>
      <c r="G464" s="355"/>
      <c r="Q464" s="90"/>
      <c r="R464" s="90"/>
    </row>
    <row r="465" spans="1:21" x14ac:dyDescent="0.25">
      <c r="A465" s="352" t="s">
        <v>303</v>
      </c>
      <c r="B465" s="352"/>
      <c r="C465" s="352"/>
      <c r="D465" s="352"/>
      <c r="E465" s="352"/>
      <c r="F465" s="352"/>
      <c r="G465" s="108">
        <f>G463</f>
        <v>0</v>
      </c>
      <c r="Q465" s="206"/>
      <c r="R465" s="206"/>
    </row>
    <row r="466" spans="1:21" ht="15" x14ac:dyDescent="0.25">
      <c r="A466" s="372"/>
      <c r="B466" s="373"/>
      <c r="C466" s="373"/>
      <c r="D466" s="373"/>
      <c r="E466" s="373"/>
      <c r="F466" s="373"/>
      <c r="G466" s="374"/>
      <c r="Q466" s="90"/>
      <c r="R466" s="90"/>
    </row>
    <row r="467" spans="1:21" ht="15.75" customHeight="1" x14ac:dyDescent="0.25">
      <c r="A467" s="375" t="s">
        <v>721</v>
      </c>
      <c r="B467" s="375"/>
      <c r="C467" s="375"/>
      <c r="D467" s="375"/>
      <c r="E467" s="375"/>
      <c r="F467" s="375"/>
      <c r="G467" s="108"/>
      <c r="Q467" s="206"/>
      <c r="R467" s="206"/>
    </row>
    <row r="468" spans="1:21" ht="15.75" customHeight="1" x14ac:dyDescent="0.25">
      <c r="A468" s="376"/>
      <c r="B468" s="377"/>
      <c r="C468" s="377"/>
      <c r="D468" s="377"/>
      <c r="E468" s="377"/>
      <c r="F468" s="377"/>
      <c r="G468" s="378"/>
      <c r="Q468" s="90"/>
      <c r="R468" s="90"/>
    </row>
    <row r="469" spans="1:21" ht="15.75" x14ac:dyDescent="0.25">
      <c r="A469" s="116" t="s">
        <v>722</v>
      </c>
      <c r="B469" s="365" t="s">
        <v>723</v>
      </c>
      <c r="C469" s="365"/>
      <c r="D469" s="365"/>
      <c r="E469" s="365"/>
      <c r="F469" s="365"/>
      <c r="G469" s="365"/>
      <c r="Q469" s="90"/>
      <c r="R469" s="90"/>
    </row>
    <row r="470" spans="1:21" x14ac:dyDescent="0.25">
      <c r="A470" s="117" t="s">
        <v>724</v>
      </c>
      <c r="B470" s="366" t="s">
        <v>725</v>
      </c>
      <c r="C470" s="367"/>
      <c r="D470" s="367"/>
      <c r="E470" s="367"/>
      <c r="F470" s="367"/>
      <c r="G470" s="367"/>
      <c r="Q470" s="101"/>
      <c r="R470" s="101"/>
    </row>
    <row r="471" spans="1:21" x14ac:dyDescent="0.25">
      <c r="A471" s="118" t="s">
        <v>726</v>
      </c>
      <c r="B471" s="379" t="s">
        <v>727</v>
      </c>
      <c r="C471" s="379"/>
      <c r="D471" s="379"/>
      <c r="E471" s="379"/>
      <c r="F471" s="379"/>
      <c r="G471" s="379"/>
      <c r="H471" s="379"/>
      <c r="I471" s="379"/>
      <c r="J471" s="379"/>
      <c r="K471" s="379"/>
      <c r="L471" s="379"/>
      <c r="M471" s="379"/>
      <c r="N471" s="379"/>
      <c r="O471" s="379"/>
      <c r="P471" s="379"/>
      <c r="Q471" s="379"/>
      <c r="R471" s="379"/>
    </row>
    <row r="472" spans="1:21" ht="24" x14ac:dyDescent="0.25">
      <c r="A472" s="119"/>
      <c r="B472" s="221" t="s">
        <v>728</v>
      </c>
      <c r="C472" s="222"/>
      <c r="D472" s="223"/>
      <c r="E472" s="223"/>
      <c r="F472" s="224"/>
      <c r="G472" s="224"/>
    </row>
    <row r="473" spans="1:21" ht="13.5" x14ac:dyDescent="0.25">
      <c r="A473" s="121" t="s">
        <v>729</v>
      </c>
      <c r="B473" s="120" t="s">
        <v>730</v>
      </c>
      <c r="C473" s="148" t="s">
        <v>13</v>
      </c>
      <c r="D473" s="122" t="s">
        <v>164</v>
      </c>
      <c r="E473" s="123">
        <v>1150</v>
      </c>
      <c r="F473" s="124"/>
      <c r="G473" s="124"/>
      <c r="Q473" s="90"/>
      <c r="R473" s="90"/>
    </row>
    <row r="474" spans="1:21" ht="13.5" x14ac:dyDescent="0.25">
      <c r="A474" s="121" t="s">
        <v>731</v>
      </c>
      <c r="B474" s="125" t="s">
        <v>732</v>
      </c>
      <c r="C474" s="148" t="s">
        <v>13</v>
      </c>
      <c r="D474" s="122" t="s">
        <v>164</v>
      </c>
      <c r="E474" s="126">
        <v>295</v>
      </c>
      <c r="F474" s="124"/>
      <c r="G474" s="124"/>
      <c r="Q474" s="90"/>
      <c r="R474" s="90"/>
    </row>
    <row r="475" spans="1:21" ht="13.5" x14ac:dyDescent="0.25">
      <c r="A475" s="121" t="s">
        <v>733</v>
      </c>
      <c r="B475" s="125" t="s">
        <v>734</v>
      </c>
      <c r="C475" s="148" t="s">
        <v>13</v>
      </c>
      <c r="D475" s="122" t="s">
        <v>164</v>
      </c>
      <c r="E475" s="127">
        <v>80</v>
      </c>
      <c r="F475" s="124"/>
      <c r="G475" s="124"/>
      <c r="Q475" s="90"/>
      <c r="R475" s="90"/>
    </row>
    <row r="476" spans="1:21" ht="13.5" x14ac:dyDescent="0.25">
      <c r="A476" s="121" t="s">
        <v>735</v>
      </c>
      <c r="B476" s="125" t="s">
        <v>736</v>
      </c>
      <c r="C476" s="148" t="s">
        <v>13</v>
      </c>
      <c r="D476" s="122" t="s">
        <v>164</v>
      </c>
      <c r="E476" s="126">
        <v>63</v>
      </c>
      <c r="F476" s="124"/>
      <c r="G476" s="124"/>
      <c r="Q476" s="90"/>
      <c r="R476" s="90"/>
    </row>
    <row r="477" spans="1:21" ht="13.5" x14ac:dyDescent="0.25">
      <c r="A477" s="121" t="s">
        <v>737</v>
      </c>
      <c r="B477" s="125" t="s">
        <v>738</v>
      </c>
      <c r="C477" s="148" t="s">
        <v>13</v>
      </c>
      <c r="D477" s="122" t="s">
        <v>164</v>
      </c>
      <c r="E477" s="126">
        <v>50</v>
      </c>
      <c r="F477" s="124"/>
      <c r="G477" s="124"/>
      <c r="Q477" s="90"/>
      <c r="R477" s="90"/>
    </row>
    <row r="478" spans="1:21" ht="13.5" x14ac:dyDescent="0.25">
      <c r="A478" s="121" t="s">
        <v>739</v>
      </c>
      <c r="B478" s="125" t="s">
        <v>740</v>
      </c>
      <c r="C478" s="148" t="s">
        <v>13</v>
      </c>
      <c r="D478" s="122" t="s">
        <v>164</v>
      </c>
      <c r="E478" s="126">
        <v>365</v>
      </c>
      <c r="F478" s="124"/>
      <c r="G478" s="124"/>
      <c r="Q478" s="90"/>
      <c r="R478" s="90"/>
      <c r="U478" s="172"/>
    </row>
    <row r="479" spans="1:21" ht="13.5" x14ac:dyDescent="0.25">
      <c r="A479" s="121" t="s">
        <v>741</v>
      </c>
      <c r="B479" s="125" t="s">
        <v>742</v>
      </c>
      <c r="C479" s="148" t="s">
        <v>13</v>
      </c>
      <c r="D479" s="122" t="s">
        <v>164</v>
      </c>
      <c r="E479" s="126">
        <v>600</v>
      </c>
      <c r="F479" s="124"/>
      <c r="G479" s="124"/>
      <c r="Q479" s="90"/>
      <c r="R479" s="90"/>
    </row>
    <row r="480" spans="1:21" ht="13.5" x14ac:dyDescent="0.25">
      <c r="A480" s="121" t="s">
        <v>743</v>
      </c>
      <c r="B480" s="125" t="s">
        <v>744</v>
      </c>
      <c r="C480" s="148" t="s">
        <v>13</v>
      </c>
      <c r="D480" s="122" t="s">
        <v>164</v>
      </c>
      <c r="E480" s="126">
        <v>365</v>
      </c>
      <c r="F480" s="124"/>
      <c r="G480" s="124"/>
      <c r="Q480" s="90"/>
      <c r="R480" s="90"/>
    </row>
    <row r="481" spans="1:18" ht="13.5" x14ac:dyDescent="0.25">
      <c r="A481" s="121" t="s">
        <v>745</v>
      </c>
      <c r="B481" s="125" t="s">
        <v>746</v>
      </c>
      <c r="C481" s="148" t="s">
        <v>13</v>
      </c>
      <c r="D481" s="122" t="s">
        <v>164</v>
      </c>
      <c r="E481" s="126">
        <v>600</v>
      </c>
      <c r="F481" s="124"/>
      <c r="G481" s="124"/>
      <c r="Q481" s="90"/>
      <c r="R481" s="90"/>
    </row>
    <row r="482" spans="1:18" ht="13.5" x14ac:dyDescent="0.25">
      <c r="A482" s="121" t="s">
        <v>747</v>
      </c>
      <c r="B482" s="125" t="s">
        <v>748</v>
      </c>
      <c r="C482" s="148" t="s">
        <v>13</v>
      </c>
      <c r="D482" s="122" t="s">
        <v>164</v>
      </c>
      <c r="E482" s="126">
        <v>35</v>
      </c>
      <c r="F482" s="124"/>
      <c r="G482" s="124"/>
      <c r="Q482" s="90"/>
      <c r="R482" s="90"/>
    </row>
    <row r="483" spans="1:18" ht="13.5" x14ac:dyDescent="0.25">
      <c r="A483" s="121" t="s">
        <v>749</v>
      </c>
      <c r="B483" s="125" t="s">
        <v>750</v>
      </c>
      <c r="C483" s="148" t="s">
        <v>13</v>
      </c>
      <c r="D483" s="122" t="s">
        <v>164</v>
      </c>
      <c r="E483" s="126">
        <v>1263</v>
      </c>
      <c r="F483" s="124"/>
      <c r="G483" s="124"/>
      <c r="Q483" s="90"/>
      <c r="R483" s="90"/>
    </row>
    <row r="484" spans="1:18" ht="13.5" x14ac:dyDescent="0.25">
      <c r="A484" s="121" t="s">
        <v>751</v>
      </c>
      <c r="B484" s="125" t="s">
        <v>752</v>
      </c>
      <c r="C484" s="148" t="s">
        <v>13</v>
      </c>
      <c r="D484" s="122" t="s">
        <v>164</v>
      </c>
      <c r="E484" s="126">
        <v>40</v>
      </c>
      <c r="F484" s="124"/>
      <c r="G484" s="124"/>
      <c r="Q484" s="90"/>
      <c r="R484" s="90"/>
    </row>
    <row r="485" spans="1:18" ht="13.5" x14ac:dyDescent="0.25">
      <c r="A485" s="121" t="s">
        <v>753</v>
      </c>
      <c r="B485" s="125" t="s">
        <v>754</v>
      </c>
      <c r="C485" s="148" t="s">
        <v>13</v>
      </c>
      <c r="D485" s="122" t="s">
        <v>164</v>
      </c>
      <c r="E485" s="126">
        <v>380</v>
      </c>
      <c r="F485" s="124"/>
      <c r="G485" s="124"/>
      <c r="Q485" s="90"/>
      <c r="R485" s="90"/>
    </row>
    <row r="486" spans="1:18" ht="13.5" x14ac:dyDescent="0.25">
      <c r="A486" s="121" t="s">
        <v>755</v>
      </c>
      <c r="B486" s="125" t="s">
        <v>756</v>
      </c>
      <c r="C486" s="148" t="s">
        <v>13</v>
      </c>
      <c r="D486" s="122" t="s">
        <v>164</v>
      </c>
      <c r="E486" s="126">
        <v>30</v>
      </c>
      <c r="F486" s="124"/>
      <c r="G486" s="124"/>
      <c r="Q486" s="90"/>
      <c r="R486" s="90"/>
    </row>
    <row r="487" spans="1:18" ht="13.5" x14ac:dyDescent="0.25">
      <c r="A487" s="121" t="s">
        <v>757</v>
      </c>
      <c r="B487" s="125" t="s">
        <v>758</v>
      </c>
      <c r="C487" s="125"/>
      <c r="D487" s="122" t="s">
        <v>164</v>
      </c>
      <c r="E487" s="126">
        <v>110</v>
      </c>
      <c r="F487" s="124"/>
      <c r="G487" s="124"/>
      <c r="Q487" s="90"/>
      <c r="R487" s="90"/>
    </row>
    <row r="488" spans="1:18" x14ac:dyDescent="0.2">
      <c r="A488" s="368" t="s">
        <v>759</v>
      </c>
      <c r="B488" s="369"/>
      <c r="C488" s="369"/>
      <c r="D488" s="369"/>
      <c r="E488" s="369"/>
      <c r="F488" s="369"/>
      <c r="G488" s="128"/>
      <c r="Q488" s="205"/>
      <c r="R488" s="205"/>
    </row>
    <row r="489" spans="1:18" x14ac:dyDescent="0.2">
      <c r="A489" s="370"/>
      <c r="B489" s="371"/>
      <c r="C489" s="371"/>
      <c r="D489" s="371"/>
      <c r="E489" s="371"/>
      <c r="F489" s="371"/>
      <c r="G489" s="371"/>
    </row>
    <row r="490" spans="1:18" x14ac:dyDescent="0.25">
      <c r="A490" s="118" t="s">
        <v>760</v>
      </c>
      <c r="B490" s="379" t="s">
        <v>761</v>
      </c>
      <c r="C490" s="379"/>
      <c r="D490" s="379"/>
      <c r="E490" s="379"/>
      <c r="F490" s="379"/>
      <c r="G490" s="379"/>
      <c r="H490" s="379"/>
      <c r="I490" s="379"/>
      <c r="J490" s="379"/>
      <c r="K490" s="379"/>
      <c r="L490" s="379"/>
      <c r="M490" s="379"/>
      <c r="N490" s="379"/>
      <c r="O490" s="379"/>
      <c r="P490" s="379"/>
      <c r="Q490" s="379"/>
      <c r="R490" s="379"/>
    </row>
    <row r="491" spans="1:18" ht="84" x14ac:dyDescent="0.2">
      <c r="A491" s="121" t="s">
        <v>762</v>
      </c>
      <c r="B491" s="225" t="s">
        <v>1440</v>
      </c>
      <c r="C491" s="226" t="s">
        <v>13</v>
      </c>
      <c r="D491" s="227" t="s">
        <v>763</v>
      </c>
      <c r="E491" s="228">
        <v>1</v>
      </c>
      <c r="F491" s="229"/>
      <c r="G491" s="229"/>
      <c r="Q491" s="90"/>
      <c r="R491" s="90"/>
    </row>
    <row r="492" spans="1:18" ht="36" x14ac:dyDescent="0.2">
      <c r="A492" s="121" t="s">
        <v>764</v>
      </c>
      <c r="B492" s="125" t="s">
        <v>765</v>
      </c>
      <c r="C492" s="148" t="s">
        <v>13</v>
      </c>
      <c r="D492" s="122" t="s">
        <v>763</v>
      </c>
      <c r="E492" s="129">
        <v>4</v>
      </c>
      <c r="F492" s="130"/>
      <c r="G492" s="130"/>
      <c r="Q492" s="90"/>
      <c r="R492" s="90"/>
    </row>
    <row r="493" spans="1:18" ht="36" x14ac:dyDescent="0.2">
      <c r="A493" s="121" t="s">
        <v>766</v>
      </c>
      <c r="B493" s="125" t="s">
        <v>767</v>
      </c>
      <c r="C493" s="148" t="s">
        <v>13</v>
      </c>
      <c r="D493" s="122" t="s">
        <v>763</v>
      </c>
      <c r="E493" s="129">
        <v>3</v>
      </c>
      <c r="F493" s="130"/>
      <c r="G493" s="130"/>
      <c r="Q493" s="90"/>
      <c r="R493" s="90"/>
    </row>
    <row r="494" spans="1:18" ht="24" x14ac:dyDescent="0.25">
      <c r="A494" s="121" t="s">
        <v>768</v>
      </c>
      <c r="B494" s="125" t="s">
        <v>769</v>
      </c>
      <c r="C494" s="148" t="s">
        <v>13</v>
      </c>
      <c r="D494" s="122" t="s">
        <v>763</v>
      </c>
      <c r="E494" s="129">
        <v>2</v>
      </c>
      <c r="F494" s="124"/>
      <c r="G494" s="124"/>
      <c r="Q494" s="90"/>
      <c r="R494" s="90"/>
    </row>
    <row r="495" spans="1:18" ht="24" x14ac:dyDescent="0.25">
      <c r="A495" s="121" t="s">
        <v>770</v>
      </c>
      <c r="B495" s="125" t="s">
        <v>771</v>
      </c>
      <c r="C495" s="148" t="s">
        <v>13</v>
      </c>
      <c r="D495" s="122" t="s">
        <v>763</v>
      </c>
      <c r="E495" s="129">
        <v>1</v>
      </c>
      <c r="F495" s="124"/>
      <c r="G495" s="124"/>
      <c r="Q495" s="90"/>
      <c r="R495" s="90"/>
    </row>
    <row r="496" spans="1:18" ht="24" x14ac:dyDescent="0.25">
      <c r="A496" s="121" t="s">
        <v>772</v>
      </c>
      <c r="B496" s="125" t="s">
        <v>773</v>
      </c>
      <c r="C496" s="148" t="s">
        <v>13</v>
      </c>
      <c r="D496" s="122" t="s">
        <v>763</v>
      </c>
      <c r="E496" s="129">
        <v>1</v>
      </c>
      <c r="F496" s="124"/>
      <c r="G496" s="124"/>
      <c r="Q496" s="90"/>
      <c r="R496" s="90"/>
    </row>
    <row r="497" spans="1:18" ht="24" x14ac:dyDescent="0.25">
      <c r="A497" s="121" t="s">
        <v>774</v>
      </c>
      <c r="B497" s="125" t="s">
        <v>775</v>
      </c>
      <c r="C497" s="148" t="s">
        <v>13</v>
      </c>
      <c r="D497" s="122" t="s">
        <v>763</v>
      </c>
      <c r="E497" s="129">
        <v>1</v>
      </c>
      <c r="F497" s="124"/>
      <c r="G497" s="124"/>
      <c r="Q497" s="90"/>
      <c r="R497" s="90"/>
    </row>
    <row r="498" spans="1:18" x14ac:dyDescent="0.25">
      <c r="A498" s="121" t="s">
        <v>776</v>
      </c>
      <c r="B498" s="125" t="s">
        <v>777</v>
      </c>
      <c r="C498" s="148" t="s">
        <v>13</v>
      </c>
      <c r="D498" s="122" t="s">
        <v>763</v>
      </c>
      <c r="E498" s="129">
        <v>1</v>
      </c>
      <c r="F498" s="124"/>
      <c r="G498" s="124"/>
      <c r="Q498" s="90"/>
      <c r="R498" s="90"/>
    </row>
    <row r="499" spans="1:18" ht="24" x14ac:dyDescent="0.25">
      <c r="A499" s="121" t="s">
        <v>778</v>
      </c>
      <c r="B499" s="125" t="s">
        <v>779</v>
      </c>
      <c r="C499" s="148" t="s">
        <v>13</v>
      </c>
      <c r="D499" s="122" t="s">
        <v>763</v>
      </c>
      <c r="E499" s="129">
        <v>1</v>
      </c>
      <c r="F499" s="124"/>
      <c r="G499" s="124"/>
      <c r="Q499" s="90"/>
      <c r="R499" s="90"/>
    </row>
    <row r="500" spans="1:18" ht="36" x14ac:dyDescent="0.25">
      <c r="A500" s="121" t="s">
        <v>780</v>
      </c>
      <c r="B500" s="125" t="s">
        <v>781</v>
      </c>
      <c r="C500" s="148" t="s">
        <v>13</v>
      </c>
      <c r="D500" s="122" t="s">
        <v>763</v>
      </c>
      <c r="E500" s="129">
        <v>2</v>
      </c>
      <c r="F500" s="124"/>
      <c r="G500" s="124"/>
      <c r="Q500" s="90"/>
      <c r="R500" s="90"/>
    </row>
    <row r="501" spans="1:18" ht="36" x14ac:dyDescent="0.25">
      <c r="A501" s="121" t="s">
        <v>782</v>
      </c>
      <c r="B501" s="125" t="s">
        <v>783</v>
      </c>
      <c r="C501" s="148" t="s">
        <v>13</v>
      </c>
      <c r="D501" s="122" t="s">
        <v>763</v>
      </c>
      <c r="E501" s="129">
        <v>3</v>
      </c>
      <c r="F501" s="124"/>
      <c r="G501" s="124"/>
      <c r="Q501" s="90"/>
      <c r="R501" s="90"/>
    </row>
    <row r="502" spans="1:18" x14ac:dyDescent="0.2">
      <c r="A502" s="2"/>
      <c r="B502" s="277" t="s">
        <v>1425</v>
      </c>
      <c r="C502" s="256"/>
      <c r="E502" s="2"/>
      <c r="F502" s="257"/>
      <c r="G502" s="260"/>
      <c r="Q502" s="240"/>
      <c r="R502" s="240"/>
    </row>
    <row r="503" spans="1:18" x14ac:dyDescent="0.2">
      <c r="A503" s="277" t="s">
        <v>1432</v>
      </c>
      <c r="B503" s="257"/>
      <c r="C503" s="258"/>
      <c r="D503" s="278" t="s">
        <v>1426</v>
      </c>
      <c r="E503" s="278">
        <v>15</v>
      </c>
      <c r="F503" s="388"/>
      <c r="G503" s="389"/>
      <c r="Q503" s="265"/>
      <c r="R503" s="265"/>
    </row>
    <row r="504" spans="1:18" x14ac:dyDescent="0.2">
      <c r="A504" s="370"/>
      <c r="B504" s="371"/>
      <c r="C504" s="371"/>
      <c r="D504" s="371"/>
      <c r="E504" s="371"/>
      <c r="F504" s="371"/>
      <c r="G504" s="371"/>
    </row>
    <row r="505" spans="1:18" x14ac:dyDescent="0.25">
      <c r="A505" s="118" t="s">
        <v>784</v>
      </c>
      <c r="B505" s="384" t="s">
        <v>785</v>
      </c>
      <c r="C505" s="384"/>
      <c r="D505" s="384"/>
      <c r="E505" s="384"/>
      <c r="F505" s="384"/>
      <c r="G505" s="384"/>
      <c r="H505" s="384"/>
      <c r="I505" s="384"/>
      <c r="J505" s="384"/>
      <c r="K505" s="384"/>
      <c r="L505" s="384"/>
      <c r="M505" s="384"/>
      <c r="N505" s="384"/>
      <c r="O505" s="384"/>
      <c r="P505" s="384"/>
      <c r="Q505" s="384"/>
      <c r="R505" s="384"/>
    </row>
    <row r="506" spans="1:18" ht="84" x14ac:dyDescent="0.25">
      <c r="A506" s="121" t="s">
        <v>786</v>
      </c>
      <c r="B506" s="225" t="s">
        <v>1441</v>
      </c>
      <c r="C506" s="226" t="s">
        <v>13</v>
      </c>
      <c r="D506" s="227" t="s">
        <v>133</v>
      </c>
      <c r="E506" s="228">
        <v>1</v>
      </c>
      <c r="F506" s="230"/>
      <c r="G506" s="230"/>
      <c r="Q506" s="90"/>
      <c r="R506" s="90"/>
    </row>
    <row r="507" spans="1:18" ht="36" x14ac:dyDescent="0.25">
      <c r="A507" s="121" t="s">
        <v>787</v>
      </c>
      <c r="B507" s="125" t="s">
        <v>788</v>
      </c>
      <c r="C507" s="148" t="s">
        <v>13</v>
      </c>
      <c r="D507" s="122" t="s">
        <v>133</v>
      </c>
      <c r="E507" s="129">
        <v>4</v>
      </c>
      <c r="F507" s="124"/>
      <c r="G507" s="124"/>
      <c r="Q507" s="90"/>
      <c r="R507" s="90"/>
    </row>
    <row r="508" spans="1:18" ht="36" x14ac:dyDescent="0.25">
      <c r="A508" s="121" t="s">
        <v>789</v>
      </c>
      <c r="B508" s="125" t="s">
        <v>767</v>
      </c>
      <c r="C508" s="148" t="s">
        <v>13</v>
      </c>
      <c r="D508" s="122" t="s">
        <v>133</v>
      </c>
      <c r="E508" s="129">
        <v>3</v>
      </c>
      <c r="F508" s="124"/>
      <c r="G508" s="124"/>
      <c r="Q508" s="90"/>
      <c r="R508" s="90"/>
    </row>
    <row r="509" spans="1:18" ht="24" x14ac:dyDescent="0.25">
      <c r="A509" s="121" t="s">
        <v>790</v>
      </c>
      <c r="B509" s="125" t="s">
        <v>769</v>
      </c>
      <c r="C509" s="148" t="s">
        <v>13</v>
      </c>
      <c r="D509" s="122" t="s">
        <v>133</v>
      </c>
      <c r="E509" s="129">
        <v>3</v>
      </c>
      <c r="F509" s="124"/>
      <c r="G509" s="124"/>
      <c r="Q509" s="90"/>
      <c r="R509" s="90"/>
    </row>
    <row r="510" spans="1:18" ht="24" x14ac:dyDescent="0.25">
      <c r="A510" s="121" t="s">
        <v>791</v>
      </c>
      <c r="B510" s="125" t="s">
        <v>792</v>
      </c>
      <c r="C510" s="148" t="s">
        <v>13</v>
      </c>
      <c r="D510" s="122" t="s">
        <v>133</v>
      </c>
      <c r="E510" s="129">
        <v>3</v>
      </c>
      <c r="F510" s="124"/>
      <c r="G510" s="124"/>
      <c r="Q510" s="90"/>
      <c r="R510" s="90"/>
    </row>
    <row r="511" spans="1:18" ht="24" x14ac:dyDescent="0.25">
      <c r="A511" s="121" t="s">
        <v>793</v>
      </c>
      <c r="B511" s="125" t="s">
        <v>794</v>
      </c>
      <c r="C511" s="148" t="s">
        <v>13</v>
      </c>
      <c r="D511" s="122" t="s">
        <v>133</v>
      </c>
      <c r="E511" s="129">
        <v>1</v>
      </c>
      <c r="F511" s="124"/>
      <c r="G511" s="124"/>
      <c r="Q511" s="90"/>
      <c r="R511" s="90"/>
    </row>
    <row r="512" spans="1:18" ht="24" x14ac:dyDescent="0.25">
      <c r="A512" s="121" t="s">
        <v>795</v>
      </c>
      <c r="B512" s="125" t="s">
        <v>775</v>
      </c>
      <c r="C512" s="148" t="s">
        <v>13</v>
      </c>
      <c r="D512" s="122" t="s">
        <v>133</v>
      </c>
      <c r="E512" s="129">
        <v>1</v>
      </c>
      <c r="F512" s="124"/>
      <c r="G512" s="124"/>
      <c r="Q512" s="90"/>
      <c r="R512" s="90"/>
    </row>
    <row r="513" spans="1:18" ht="24" x14ac:dyDescent="0.25">
      <c r="A513" s="121" t="s">
        <v>796</v>
      </c>
      <c r="B513" s="125" t="s">
        <v>797</v>
      </c>
      <c r="C513" s="148" t="s">
        <v>13</v>
      </c>
      <c r="D513" s="122" t="s">
        <v>133</v>
      </c>
      <c r="E513" s="129">
        <v>1</v>
      </c>
      <c r="F513" s="124"/>
      <c r="G513" s="124"/>
      <c r="Q513" s="90"/>
      <c r="R513" s="90"/>
    </row>
    <row r="514" spans="1:18" ht="24" x14ac:dyDescent="0.25">
      <c r="A514" s="121" t="s">
        <v>798</v>
      </c>
      <c r="B514" s="125" t="s">
        <v>779</v>
      </c>
      <c r="C514" s="148" t="s">
        <v>13</v>
      </c>
      <c r="D514" s="122" t="s">
        <v>133</v>
      </c>
      <c r="E514" s="129">
        <v>1</v>
      </c>
      <c r="F514" s="124"/>
      <c r="G514" s="124"/>
      <c r="Q514" s="90"/>
      <c r="R514" s="90"/>
    </row>
    <row r="515" spans="1:18" ht="36" x14ac:dyDescent="0.25">
      <c r="A515" s="121" t="s">
        <v>799</v>
      </c>
      <c r="B515" s="125" t="s">
        <v>781</v>
      </c>
      <c r="C515" s="148" t="s">
        <v>13</v>
      </c>
      <c r="D515" s="122" t="s">
        <v>133</v>
      </c>
      <c r="E515" s="129">
        <v>1</v>
      </c>
      <c r="F515" s="124"/>
      <c r="G515" s="124"/>
      <c r="Q515" s="90"/>
      <c r="R515" s="90"/>
    </row>
    <row r="516" spans="1:18" ht="36" x14ac:dyDescent="0.25">
      <c r="A516" s="121" t="s">
        <v>800</v>
      </c>
      <c r="B516" s="125" t="s">
        <v>783</v>
      </c>
      <c r="C516" s="148" t="s">
        <v>13</v>
      </c>
      <c r="D516" s="122" t="s">
        <v>133</v>
      </c>
      <c r="E516" s="129">
        <v>3</v>
      </c>
      <c r="F516" s="124"/>
      <c r="G516" s="124"/>
      <c r="Q516" s="90"/>
      <c r="R516" s="90"/>
    </row>
    <row r="517" spans="1:18" x14ac:dyDescent="0.25">
      <c r="A517" s="250"/>
      <c r="B517" s="279" t="s">
        <v>1427</v>
      </c>
      <c r="C517" s="261"/>
      <c r="E517" s="262"/>
      <c r="F517" s="263"/>
      <c r="G517" s="124"/>
      <c r="Q517" s="240"/>
      <c r="R517" s="240"/>
    </row>
    <row r="518" spans="1:18" x14ac:dyDescent="0.2">
      <c r="A518" s="281" t="s">
        <v>1433</v>
      </c>
      <c r="B518" s="280"/>
      <c r="C518" s="266"/>
      <c r="D518" s="161" t="s">
        <v>1426</v>
      </c>
      <c r="E518" s="282">
        <v>2</v>
      </c>
      <c r="F518" s="266"/>
      <c r="G518" s="259"/>
      <c r="Q518" s="205"/>
      <c r="R518" s="205"/>
    </row>
    <row r="519" spans="1:18" x14ac:dyDescent="0.2">
      <c r="A519" s="370"/>
      <c r="B519" s="371"/>
      <c r="C519" s="371"/>
      <c r="D519" s="371"/>
      <c r="E519" s="371"/>
      <c r="F519" s="371"/>
      <c r="G519" s="371"/>
    </row>
    <row r="520" spans="1:18" x14ac:dyDescent="0.25">
      <c r="A520" s="118" t="s">
        <v>801</v>
      </c>
      <c r="B520" s="379" t="s">
        <v>802</v>
      </c>
      <c r="C520" s="379"/>
      <c r="D520" s="379"/>
      <c r="E520" s="379"/>
      <c r="F520" s="379"/>
      <c r="G520" s="379"/>
      <c r="H520" s="379"/>
      <c r="I520" s="379"/>
      <c r="J520" s="379"/>
      <c r="K520" s="379"/>
      <c r="L520" s="379"/>
      <c r="M520" s="379"/>
      <c r="N520" s="379"/>
      <c r="O520" s="379"/>
      <c r="P520" s="379"/>
      <c r="Q520" s="379"/>
      <c r="R520" s="379"/>
    </row>
    <row r="521" spans="1:18" ht="60" x14ac:dyDescent="0.25">
      <c r="A521" s="121" t="s">
        <v>803</v>
      </c>
      <c r="B521" s="225" t="s">
        <v>804</v>
      </c>
      <c r="C521" s="226" t="s">
        <v>13</v>
      </c>
      <c r="D521" s="227" t="s">
        <v>763</v>
      </c>
      <c r="E521" s="228">
        <v>44</v>
      </c>
      <c r="F521" s="230"/>
      <c r="G521" s="230"/>
      <c r="Q521" s="90"/>
      <c r="R521" s="90"/>
    </row>
    <row r="522" spans="1:18" ht="60" x14ac:dyDescent="0.25">
      <c r="A522" s="121" t="s">
        <v>805</v>
      </c>
      <c r="B522" s="125" t="s">
        <v>806</v>
      </c>
      <c r="C522" s="148" t="s">
        <v>13</v>
      </c>
      <c r="D522" s="122" t="s">
        <v>763</v>
      </c>
      <c r="E522" s="129">
        <v>17</v>
      </c>
      <c r="F522" s="124"/>
      <c r="G522" s="124"/>
      <c r="Q522" s="90"/>
      <c r="R522" s="90"/>
    </row>
    <row r="523" spans="1:18" ht="60" x14ac:dyDescent="0.25">
      <c r="A523" s="121" t="s">
        <v>807</v>
      </c>
      <c r="B523" s="125" t="s">
        <v>808</v>
      </c>
      <c r="C523" s="148" t="s">
        <v>13</v>
      </c>
      <c r="D523" s="122" t="s">
        <v>763</v>
      </c>
      <c r="E523" s="129">
        <v>3</v>
      </c>
      <c r="F523" s="124"/>
      <c r="G523" s="124"/>
      <c r="Q523" s="90"/>
      <c r="R523" s="90"/>
    </row>
    <row r="524" spans="1:18" ht="60" x14ac:dyDescent="0.25">
      <c r="A524" s="121" t="s">
        <v>809</v>
      </c>
      <c r="B524" s="125" t="s">
        <v>810</v>
      </c>
      <c r="C524" s="148" t="s">
        <v>13</v>
      </c>
      <c r="D524" s="122" t="s">
        <v>763</v>
      </c>
      <c r="E524" s="129">
        <v>34</v>
      </c>
      <c r="F524" s="124"/>
      <c r="G524" s="124"/>
      <c r="Q524" s="90"/>
      <c r="R524" s="90"/>
    </row>
    <row r="525" spans="1:18" ht="36" x14ac:dyDescent="0.25">
      <c r="A525" s="121" t="s">
        <v>811</v>
      </c>
      <c r="B525" s="125" t="s">
        <v>812</v>
      </c>
      <c r="C525" s="148" t="s">
        <v>13</v>
      </c>
      <c r="D525" s="122" t="s">
        <v>763</v>
      </c>
      <c r="E525" s="129">
        <v>8</v>
      </c>
      <c r="F525" s="124"/>
      <c r="G525" s="124"/>
      <c r="Q525" s="90"/>
      <c r="R525" s="90"/>
    </row>
    <row r="526" spans="1:18" ht="48" x14ac:dyDescent="0.25">
      <c r="A526" s="121" t="s">
        <v>813</v>
      </c>
      <c r="B526" s="125" t="s">
        <v>814</v>
      </c>
      <c r="C526" s="148" t="s">
        <v>13</v>
      </c>
      <c r="D526" s="122" t="s">
        <v>763</v>
      </c>
      <c r="E526" s="129">
        <v>14</v>
      </c>
      <c r="F526" s="124"/>
      <c r="G526" s="124"/>
      <c r="Q526" s="90"/>
      <c r="R526" s="90"/>
    </row>
    <row r="527" spans="1:18" ht="48" x14ac:dyDescent="0.25">
      <c r="A527" s="121" t="s">
        <v>815</v>
      </c>
      <c r="B527" s="125" t="s">
        <v>816</v>
      </c>
      <c r="C527" s="148" t="s">
        <v>13</v>
      </c>
      <c r="D527" s="122" t="s">
        <v>763</v>
      </c>
      <c r="E527" s="129">
        <v>18</v>
      </c>
      <c r="F527" s="124"/>
      <c r="G527" s="124"/>
      <c r="Q527" s="90"/>
      <c r="R527" s="90"/>
    </row>
    <row r="528" spans="1:18" ht="48" x14ac:dyDescent="0.25">
      <c r="A528" s="121" t="s">
        <v>817</v>
      </c>
      <c r="B528" s="125" t="s">
        <v>818</v>
      </c>
      <c r="C528" s="148" t="s">
        <v>13</v>
      </c>
      <c r="D528" s="122" t="s">
        <v>763</v>
      </c>
      <c r="E528" s="129">
        <v>4</v>
      </c>
      <c r="F528" s="124"/>
      <c r="G528" s="124"/>
      <c r="Q528" s="90"/>
      <c r="R528" s="90"/>
    </row>
    <row r="529" spans="1:18" ht="48" x14ac:dyDescent="0.25">
      <c r="A529" s="121" t="s">
        <v>819</v>
      </c>
      <c r="B529" s="125" t="s">
        <v>820</v>
      </c>
      <c r="C529" s="148" t="s">
        <v>13</v>
      </c>
      <c r="D529" s="122" t="s">
        <v>763</v>
      </c>
      <c r="E529" s="129">
        <v>11</v>
      </c>
      <c r="F529" s="124"/>
      <c r="G529" s="124"/>
      <c r="Q529" s="90"/>
      <c r="R529" s="90"/>
    </row>
    <row r="530" spans="1:18" x14ac:dyDescent="0.2">
      <c r="A530" s="382" t="s">
        <v>821</v>
      </c>
      <c r="B530" s="383"/>
      <c r="C530" s="383"/>
      <c r="D530" s="383"/>
      <c r="E530" s="383"/>
      <c r="F530" s="383"/>
      <c r="G530" s="259"/>
      <c r="Q530" s="205"/>
      <c r="R530" s="205"/>
    </row>
    <row r="531" spans="1:18" x14ac:dyDescent="0.2">
      <c r="A531" s="370"/>
      <c r="B531" s="371"/>
      <c r="C531" s="371"/>
      <c r="D531" s="371"/>
      <c r="E531" s="371"/>
      <c r="F531" s="371"/>
      <c r="G531" s="371"/>
    </row>
    <row r="532" spans="1:18" x14ac:dyDescent="0.25">
      <c r="A532" s="118" t="s">
        <v>822</v>
      </c>
      <c r="B532" s="385" t="s">
        <v>823</v>
      </c>
      <c r="C532" s="386"/>
      <c r="D532" s="386"/>
      <c r="E532" s="386"/>
      <c r="F532" s="386"/>
      <c r="G532" s="386"/>
      <c r="H532" s="386"/>
      <c r="I532" s="386"/>
      <c r="J532" s="386"/>
      <c r="K532" s="386"/>
      <c r="L532" s="386"/>
      <c r="M532" s="386"/>
      <c r="N532" s="386"/>
      <c r="O532" s="386"/>
      <c r="P532" s="386"/>
      <c r="Q532" s="386"/>
      <c r="R532" s="387"/>
    </row>
    <row r="533" spans="1:18" ht="36" x14ac:dyDescent="0.25">
      <c r="A533" s="121" t="s">
        <v>824</v>
      </c>
      <c r="B533" s="225" t="s">
        <v>825</v>
      </c>
      <c r="C533" s="225"/>
      <c r="D533" s="227" t="s">
        <v>164</v>
      </c>
      <c r="E533" s="228">
        <v>2250</v>
      </c>
      <c r="F533" s="230"/>
      <c r="G533" s="230"/>
      <c r="Q533" s="90"/>
      <c r="R533" s="90"/>
    </row>
    <row r="534" spans="1:18" ht="36" x14ac:dyDescent="0.25">
      <c r="A534" s="121" t="s">
        <v>826</v>
      </c>
      <c r="B534" s="125" t="s">
        <v>827</v>
      </c>
      <c r="C534" s="125"/>
      <c r="D534" s="122" t="s">
        <v>164</v>
      </c>
      <c r="E534" s="129">
        <v>450</v>
      </c>
      <c r="F534" s="124"/>
      <c r="G534" s="124"/>
      <c r="Q534" s="90"/>
      <c r="R534" s="90"/>
    </row>
    <row r="535" spans="1:18" ht="24" x14ac:dyDescent="0.25">
      <c r="A535" s="121" t="s">
        <v>828</v>
      </c>
      <c r="B535" s="125" t="s">
        <v>829</v>
      </c>
      <c r="C535" s="125"/>
      <c r="D535" s="122" t="s">
        <v>133</v>
      </c>
      <c r="E535" s="129">
        <v>400</v>
      </c>
      <c r="F535" s="124"/>
      <c r="G535" s="124"/>
      <c r="Q535" s="90"/>
      <c r="R535" s="90"/>
    </row>
    <row r="536" spans="1:18" x14ac:dyDescent="0.2">
      <c r="A536" s="368" t="s">
        <v>830</v>
      </c>
      <c r="B536" s="369"/>
      <c r="C536" s="369"/>
      <c r="D536" s="369"/>
      <c r="E536" s="369"/>
      <c r="F536" s="369"/>
      <c r="G536" s="128"/>
      <c r="Q536" s="205"/>
      <c r="R536" s="205"/>
    </row>
    <row r="537" spans="1:18" x14ac:dyDescent="0.2">
      <c r="A537" s="370"/>
      <c r="B537" s="371"/>
      <c r="C537" s="371"/>
      <c r="D537" s="371"/>
      <c r="E537" s="371"/>
      <c r="F537" s="371"/>
      <c r="G537" s="371"/>
    </row>
    <row r="538" spans="1:18" x14ac:dyDescent="0.25">
      <c r="A538" s="118" t="s">
        <v>831</v>
      </c>
      <c r="B538" s="384" t="s">
        <v>832</v>
      </c>
      <c r="C538" s="384"/>
      <c r="D538" s="384"/>
      <c r="E538" s="384"/>
      <c r="F538" s="384"/>
      <c r="G538" s="384"/>
      <c r="H538" s="206"/>
      <c r="I538" s="206"/>
      <c r="J538" s="206"/>
      <c r="K538" s="206"/>
      <c r="L538" s="206"/>
      <c r="M538" s="206"/>
      <c r="N538" s="206"/>
      <c r="O538" s="206"/>
      <c r="P538" s="206"/>
      <c r="Q538" s="206"/>
      <c r="R538" s="206"/>
    </row>
    <row r="539" spans="1:18" ht="24" x14ac:dyDescent="0.25">
      <c r="A539" s="121" t="s">
        <v>833</v>
      </c>
      <c r="B539" s="225" t="s">
        <v>834</v>
      </c>
      <c r="C539" s="226" t="s">
        <v>13</v>
      </c>
      <c r="D539" s="227" t="s">
        <v>133</v>
      </c>
      <c r="E539" s="228">
        <v>1</v>
      </c>
      <c r="F539" s="230"/>
      <c r="G539" s="230"/>
      <c r="Q539" s="90"/>
      <c r="R539" s="90"/>
    </row>
    <row r="540" spans="1:18" ht="24" x14ac:dyDescent="0.25">
      <c r="A540" s="121" t="s">
        <v>835</v>
      </c>
      <c r="B540" s="125" t="s">
        <v>836</v>
      </c>
      <c r="C540" s="148" t="s">
        <v>13</v>
      </c>
      <c r="D540" s="122" t="s">
        <v>133</v>
      </c>
      <c r="E540" s="129">
        <v>1</v>
      </c>
      <c r="F540" s="124"/>
      <c r="G540" s="124"/>
      <c r="Q540" s="90"/>
      <c r="R540" s="90"/>
    </row>
    <row r="541" spans="1:18" ht="24" x14ac:dyDescent="0.25">
      <c r="A541" s="121" t="s">
        <v>837</v>
      </c>
      <c r="B541" s="125" t="s">
        <v>838</v>
      </c>
      <c r="C541" s="148" t="s">
        <v>13</v>
      </c>
      <c r="D541" s="122" t="s">
        <v>133</v>
      </c>
      <c r="E541" s="129">
        <v>1</v>
      </c>
      <c r="F541" s="124"/>
      <c r="G541" s="124"/>
      <c r="Q541" s="90"/>
      <c r="R541" s="90"/>
    </row>
    <row r="542" spans="1:18" x14ac:dyDescent="0.2">
      <c r="A542" s="382" t="s">
        <v>839</v>
      </c>
      <c r="B542" s="383"/>
      <c r="C542" s="383"/>
      <c r="D542" s="383"/>
      <c r="E542" s="383"/>
      <c r="F542" s="383"/>
      <c r="G542" s="259"/>
      <c r="Q542" s="205"/>
      <c r="R542" s="205"/>
    </row>
    <row r="543" spans="1:18" x14ac:dyDescent="0.2">
      <c r="A543" s="131"/>
      <c r="B543" s="132"/>
      <c r="C543" s="132"/>
      <c r="D543" s="132"/>
      <c r="E543" s="132"/>
      <c r="F543" s="133"/>
      <c r="G543" s="133"/>
    </row>
    <row r="544" spans="1:18" x14ac:dyDescent="0.2">
      <c r="A544" s="131"/>
      <c r="B544" s="132"/>
      <c r="C544" s="132"/>
      <c r="D544" s="132"/>
      <c r="E544" s="132"/>
      <c r="F544" s="133"/>
      <c r="G544" s="133"/>
    </row>
    <row r="545" spans="1:18" x14ac:dyDescent="0.25">
      <c r="A545" s="118" t="s">
        <v>840</v>
      </c>
      <c r="B545" s="385" t="s">
        <v>841</v>
      </c>
      <c r="C545" s="386"/>
      <c r="D545" s="386"/>
      <c r="E545" s="386"/>
      <c r="F545" s="386"/>
      <c r="G545" s="386"/>
      <c r="H545" s="386"/>
      <c r="I545" s="386"/>
      <c r="J545" s="386"/>
      <c r="K545" s="386"/>
      <c r="L545" s="386"/>
      <c r="M545" s="386"/>
      <c r="N545" s="386"/>
      <c r="O545" s="386"/>
      <c r="P545" s="386"/>
      <c r="Q545" s="386"/>
      <c r="R545" s="387"/>
    </row>
    <row r="546" spans="1:18" ht="84" x14ac:dyDescent="0.25">
      <c r="A546" s="121" t="s">
        <v>842</v>
      </c>
      <c r="B546" s="231" t="s">
        <v>1353</v>
      </c>
      <c r="C546" s="226" t="s">
        <v>1354</v>
      </c>
      <c r="D546" s="227" t="s">
        <v>843</v>
      </c>
      <c r="E546" s="232">
        <v>1</v>
      </c>
      <c r="F546" s="230"/>
      <c r="G546" s="230"/>
      <c r="Q546" s="90"/>
      <c r="R546" s="90"/>
    </row>
    <row r="547" spans="1:18" ht="84" x14ac:dyDescent="0.25">
      <c r="A547" s="121" t="s">
        <v>844</v>
      </c>
      <c r="B547" s="134" t="s">
        <v>845</v>
      </c>
      <c r="C547" s="148" t="s">
        <v>13</v>
      </c>
      <c r="D547" s="122" t="s">
        <v>843</v>
      </c>
      <c r="E547" s="127">
        <v>3</v>
      </c>
      <c r="F547" s="124"/>
      <c r="G547" s="124"/>
      <c r="Q547" s="90"/>
      <c r="R547" s="90"/>
    </row>
    <row r="548" spans="1:18" ht="84" x14ac:dyDescent="0.25">
      <c r="A548" s="121" t="s">
        <v>846</v>
      </c>
      <c r="B548" s="134" t="s">
        <v>847</v>
      </c>
      <c r="C548" s="148" t="s">
        <v>13</v>
      </c>
      <c r="D548" s="122" t="s">
        <v>843</v>
      </c>
      <c r="E548" s="127">
        <v>2</v>
      </c>
      <c r="F548" s="124"/>
      <c r="G548" s="124"/>
      <c r="Q548" s="90"/>
      <c r="R548" s="90"/>
    </row>
    <row r="549" spans="1:18" x14ac:dyDescent="0.2">
      <c r="A549" s="382" t="s">
        <v>848</v>
      </c>
      <c r="B549" s="383"/>
      <c r="C549" s="383"/>
      <c r="D549" s="383"/>
      <c r="E549" s="383"/>
      <c r="F549" s="383"/>
      <c r="G549" s="259"/>
      <c r="Q549" s="205"/>
      <c r="R549" s="205"/>
    </row>
    <row r="550" spans="1:18" x14ac:dyDescent="0.2">
      <c r="A550" s="131"/>
      <c r="B550" s="132"/>
      <c r="C550" s="132"/>
      <c r="D550" s="132"/>
      <c r="E550" s="132"/>
      <c r="F550" s="133"/>
      <c r="G550" s="133"/>
    </row>
    <row r="551" spans="1:18" ht="15" x14ac:dyDescent="0.25">
      <c r="A551" s="135" t="s">
        <v>849</v>
      </c>
      <c r="B551" s="390" t="s">
        <v>850</v>
      </c>
      <c r="C551" s="391"/>
      <c r="D551" s="391"/>
      <c r="E551" s="391"/>
      <c r="F551" s="392"/>
      <c r="G551" s="267"/>
      <c r="Q551" s="205"/>
      <c r="R551" s="205"/>
    </row>
    <row r="552" spans="1:18" x14ac:dyDescent="0.2">
      <c r="A552" s="131"/>
      <c r="B552" s="132"/>
      <c r="C552" s="132"/>
      <c r="D552" s="132"/>
      <c r="E552" s="132"/>
      <c r="F552" s="133"/>
      <c r="G552" s="133"/>
    </row>
    <row r="553" spans="1:18" x14ac:dyDescent="0.2">
      <c r="A553" s="136" t="s">
        <v>851</v>
      </c>
      <c r="B553" s="393" t="s">
        <v>852</v>
      </c>
      <c r="C553" s="393"/>
      <c r="D553" s="393"/>
      <c r="E553" s="393"/>
      <c r="F553" s="393"/>
      <c r="G553" s="393"/>
      <c r="H553" s="393"/>
      <c r="I553" s="393"/>
      <c r="J553" s="393"/>
      <c r="K553" s="393"/>
      <c r="L553" s="393"/>
      <c r="M553" s="393"/>
      <c r="N553" s="393"/>
      <c r="O553" s="393"/>
      <c r="P553" s="393"/>
      <c r="Q553" s="393"/>
      <c r="R553" s="393"/>
    </row>
    <row r="554" spans="1:18" x14ac:dyDescent="0.2">
      <c r="A554" s="131"/>
      <c r="B554" s="132"/>
      <c r="C554" s="132"/>
      <c r="D554" s="132"/>
      <c r="E554" s="132"/>
      <c r="F554" s="133"/>
      <c r="G554" s="133"/>
    </row>
    <row r="555" spans="1:18" x14ac:dyDescent="0.25">
      <c r="A555" s="118" t="s">
        <v>853</v>
      </c>
      <c r="B555" s="379" t="s">
        <v>854</v>
      </c>
      <c r="C555" s="379"/>
      <c r="D555" s="379"/>
      <c r="E555" s="379"/>
      <c r="F555" s="379"/>
      <c r="G555" s="379"/>
      <c r="H555" s="379"/>
      <c r="I555" s="379"/>
      <c r="J555" s="379"/>
      <c r="K555" s="379"/>
      <c r="L555" s="379"/>
      <c r="M555" s="379"/>
      <c r="N555" s="379"/>
      <c r="O555" s="379"/>
      <c r="P555" s="379"/>
      <c r="Q555" s="379"/>
      <c r="R555" s="379"/>
    </row>
    <row r="556" spans="1:18" ht="72" x14ac:dyDescent="0.25">
      <c r="A556" s="121" t="s">
        <v>855</v>
      </c>
      <c r="B556" s="225" t="s">
        <v>856</v>
      </c>
      <c r="C556" s="226" t="s">
        <v>13</v>
      </c>
      <c r="D556" s="227" t="s">
        <v>843</v>
      </c>
      <c r="E556" s="233">
        <v>1</v>
      </c>
      <c r="F556" s="230"/>
      <c r="G556" s="230"/>
      <c r="Q556" s="90"/>
      <c r="R556" s="90"/>
    </row>
    <row r="557" spans="1:18" ht="72" x14ac:dyDescent="0.25">
      <c r="A557" s="121" t="s">
        <v>857</v>
      </c>
      <c r="B557" s="125" t="s">
        <v>858</v>
      </c>
      <c r="C557" s="148" t="s">
        <v>13</v>
      </c>
      <c r="D557" s="122" t="s">
        <v>843</v>
      </c>
      <c r="E557" s="126">
        <v>4</v>
      </c>
      <c r="F557" s="124"/>
      <c r="G557" s="124"/>
      <c r="Q557" s="90"/>
      <c r="R557" s="90"/>
    </row>
    <row r="558" spans="1:18" ht="36" x14ac:dyDescent="0.25">
      <c r="A558" s="121" t="s">
        <v>859</v>
      </c>
      <c r="B558" s="125" t="s">
        <v>860</v>
      </c>
      <c r="C558" s="148" t="s">
        <v>13</v>
      </c>
      <c r="D558" s="122" t="s">
        <v>843</v>
      </c>
      <c r="E558" s="126">
        <v>5</v>
      </c>
      <c r="F558" s="124"/>
      <c r="G558" s="124"/>
      <c r="Q558" s="90"/>
      <c r="R558" s="90"/>
    </row>
    <row r="559" spans="1:18" ht="108" x14ac:dyDescent="0.25">
      <c r="A559" s="121" t="s">
        <v>861</v>
      </c>
      <c r="B559" s="125" t="s">
        <v>862</v>
      </c>
      <c r="C559" s="148" t="s">
        <v>13</v>
      </c>
      <c r="D559" s="122" t="s">
        <v>843</v>
      </c>
      <c r="E559" s="137">
        <v>1</v>
      </c>
      <c r="F559" s="124"/>
      <c r="G559" s="124"/>
      <c r="Q559" s="90"/>
      <c r="R559" s="90"/>
    </row>
    <row r="560" spans="1:18" ht="60" x14ac:dyDescent="0.25">
      <c r="A560" s="121" t="s">
        <v>863</v>
      </c>
      <c r="B560" s="125" t="s">
        <v>864</v>
      </c>
      <c r="C560" s="148" t="s">
        <v>13</v>
      </c>
      <c r="D560" s="122" t="s">
        <v>843</v>
      </c>
      <c r="E560" s="138">
        <v>1</v>
      </c>
      <c r="F560" s="124"/>
      <c r="G560" s="124"/>
      <c r="Q560" s="90"/>
      <c r="R560" s="90"/>
    </row>
    <row r="561" spans="1:18" ht="60" x14ac:dyDescent="0.25">
      <c r="A561" s="121" t="s">
        <v>865</v>
      </c>
      <c r="B561" s="139" t="s">
        <v>866</v>
      </c>
      <c r="C561" s="148" t="s">
        <v>13</v>
      </c>
      <c r="D561" s="122" t="s">
        <v>843</v>
      </c>
      <c r="E561" s="138">
        <v>2</v>
      </c>
      <c r="F561" s="124"/>
      <c r="G561" s="124"/>
      <c r="Q561" s="90"/>
      <c r="R561" s="90"/>
    </row>
    <row r="562" spans="1:18" ht="72" x14ac:dyDescent="0.25">
      <c r="A562" s="121" t="s">
        <v>867</v>
      </c>
      <c r="B562" s="139" t="s">
        <v>868</v>
      </c>
      <c r="C562" s="148" t="s">
        <v>13</v>
      </c>
      <c r="D562" s="122" t="s">
        <v>843</v>
      </c>
      <c r="E562" s="138">
        <v>1</v>
      </c>
      <c r="F562" s="124"/>
      <c r="G562" s="124"/>
      <c r="Q562" s="90"/>
      <c r="R562" s="90"/>
    </row>
    <row r="563" spans="1:18" ht="72" x14ac:dyDescent="0.25">
      <c r="A563" s="121" t="s">
        <v>869</v>
      </c>
      <c r="B563" s="140" t="s">
        <v>870</v>
      </c>
      <c r="C563" s="148" t="s">
        <v>13</v>
      </c>
      <c r="D563" s="122" t="s">
        <v>843</v>
      </c>
      <c r="E563" s="138">
        <v>1</v>
      </c>
      <c r="F563" s="124"/>
      <c r="G563" s="124"/>
      <c r="Q563" s="90"/>
      <c r="R563" s="90"/>
    </row>
    <row r="564" spans="1:18" ht="72" x14ac:dyDescent="0.25">
      <c r="A564" s="121" t="s">
        <v>871</v>
      </c>
      <c r="B564" s="140" t="s">
        <v>872</v>
      </c>
      <c r="C564" s="148" t="s">
        <v>13</v>
      </c>
      <c r="D564" s="122" t="s">
        <v>843</v>
      </c>
      <c r="E564" s="138">
        <v>1</v>
      </c>
      <c r="F564" s="124"/>
      <c r="G564" s="124"/>
      <c r="Q564" s="90"/>
      <c r="R564" s="90"/>
    </row>
    <row r="565" spans="1:18" ht="60" x14ac:dyDescent="0.25">
      <c r="A565" s="121" t="s">
        <v>873</v>
      </c>
      <c r="B565" s="125" t="s">
        <v>874</v>
      </c>
      <c r="C565" s="148" t="s">
        <v>13</v>
      </c>
      <c r="D565" s="122" t="s">
        <v>843</v>
      </c>
      <c r="E565" s="126">
        <v>1</v>
      </c>
      <c r="F565" s="124"/>
      <c r="G565" s="124"/>
      <c r="Q565" s="90"/>
      <c r="R565" s="90"/>
    </row>
    <row r="566" spans="1:18" ht="24" x14ac:dyDescent="0.25">
      <c r="A566" s="121" t="s">
        <v>875</v>
      </c>
      <c r="B566" s="125" t="s">
        <v>876</v>
      </c>
      <c r="C566" s="148" t="s">
        <v>13</v>
      </c>
      <c r="D566" s="122" t="s">
        <v>843</v>
      </c>
      <c r="E566" s="126">
        <v>1</v>
      </c>
      <c r="F566" s="124"/>
      <c r="G566" s="124"/>
      <c r="Q566" s="90"/>
      <c r="R566" s="90"/>
    </row>
    <row r="567" spans="1:18" ht="36" x14ac:dyDescent="0.25">
      <c r="A567" s="121" t="s">
        <v>877</v>
      </c>
      <c r="B567" s="125" t="s">
        <v>878</v>
      </c>
      <c r="C567" s="148" t="s">
        <v>13</v>
      </c>
      <c r="D567" s="122" t="s">
        <v>843</v>
      </c>
      <c r="E567" s="126">
        <v>11</v>
      </c>
      <c r="F567" s="124"/>
      <c r="G567" s="124"/>
      <c r="Q567" s="90"/>
      <c r="R567" s="90"/>
    </row>
    <row r="568" spans="1:18" ht="36" x14ac:dyDescent="0.25">
      <c r="A568" s="121" t="s">
        <v>879</v>
      </c>
      <c r="B568" s="125" t="s">
        <v>880</v>
      </c>
      <c r="C568" s="148" t="s">
        <v>13</v>
      </c>
      <c r="D568" s="122" t="s">
        <v>843</v>
      </c>
      <c r="E568" s="126">
        <v>2</v>
      </c>
      <c r="F568" s="124"/>
      <c r="G568" s="124"/>
      <c r="Q568" s="90"/>
      <c r="R568" s="90"/>
    </row>
    <row r="569" spans="1:18" ht="36" x14ac:dyDescent="0.25">
      <c r="A569" s="121" t="s">
        <v>881</v>
      </c>
      <c r="B569" s="125" t="s">
        <v>882</v>
      </c>
      <c r="C569" s="148" t="s">
        <v>13</v>
      </c>
      <c r="D569" s="122" t="s">
        <v>843</v>
      </c>
      <c r="E569" s="126">
        <v>1</v>
      </c>
      <c r="F569" s="124"/>
      <c r="G569" s="124"/>
      <c r="Q569" s="90"/>
      <c r="R569" s="90"/>
    </row>
    <row r="570" spans="1:18" ht="36" x14ac:dyDescent="0.25">
      <c r="A570" s="121" t="s">
        <v>883</v>
      </c>
      <c r="B570" s="125" t="s">
        <v>884</v>
      </c>
      <c r="C570" s="148" t="s">
        <v>13</v>
      </c>
      <c r="D570" s="122" t="s">
        <v>843</v>
      </c>
      <c r="E570" s="126">
        <v>3</v>
      </c>
      <c r="F570" s="124"/>
      <c r="G570" s="124"/>
      <c r="Q570" s="90"/>
      <c r="R570" s="90"/>
    </row>
    <row r="571" spans="1:18" ht="48" x14ac:dyDescent="0.25">
      <c r="A571" s="121" t="s">
        <v>885</v>
      </c>
      <c r="B571" s="125" t="s">
        <v>886</v>
      </c>
      <c r="C571" s="148" t="s">
        <v>13</v>
      </c>
      <c r="D571" s="122" t="s">
        <v>843</v>
      </c>
      <c r="E571" s="126">
        <v>1</v>
      </c>
      <c r="F571" s="124"/>
      <c r="G571" s="124"/>
      <c r="Q571" s="90"/>
      <c r="R571" s="90"/>
    </row>
    <row r="572" spans="1:18" ht="48" x14ac:dyDescent="0.25">
      <c r="A572" s="121" t="s">
        <v>887</v>
      </c>
      <c r="B572" s="125" t="s">
        <v>888</v>
      </c>
      <c r="C572" s="148" t="s">
        <v>13</v>
      </c>
      <c r="D572" s="122" t="s">
        <v>843</v>
      </c>
      <c r="E572" s="126">
        <v>1</v>
      </c>
      <c r="F572" s="124"/>
      <c r="G572" s="124"/>
      <c r="Q572" s="90"/>
      <c r="R572" s="90"/>
    </row>
    <row r="573" spans="1:18" ht="24" x14ac:dyDescent="0.25">
      <c r="A573" s="121" t="s">
        <v>889</v>
      </c>
      <c r="B573" s="125" t="s">
        <v>890</v>
      </c>
      <c r="C573" s="148" t="s">
        <v>13</v>
      </c>
      <c r="D573" s="122" t="s">
        <v>843</v>
      </c>
      <c r="E573" s="126">
        <v>1</v>
      </c>
      <c r="F573" s="124"/>
      <c r="G573" s="124"/>
      <c r="Q573" s="90"/>
      <c r="R573" s="90"/>
    </row>
    <row r="574" spans="1:18" ht="24" x14ac:dyDescent="0.25">
      <c r="A574" s="121" t="s">
        <v>891</v>
      </c>
      <c r="B574" s="125" t="s">
        <v>892</v>
      </c>
      <c r="C574" s="148" t="s">
        <v>13</v>
      </c>
      <c r="D574" s="122" t="s">
        <v>843</v>
      </c>
      <c r="E574" s="126">
        <v>1</v>
      </c>
      <c r="F574" s="124"/>
      <c r="G574" s="124"/>
      <c r="Q574" s="90"/>
      <c r="R574" s="90"/>
    </row>
    <row r="575" spans="1:18" ht="24" x14ac:dyDescent="0.25">
      <c r="A575" s="121" t="s">
        <v>893</v>
      </c>
      <c r="B575" s="125" t="s">
        <v>876</v>
      </c>
      <c r="C575" s="148" t="s">
        <v>13</v>
      </c>
      <c r="D575" s="122" t="s">
        <v>843</v>
      </c>
      <c r="E575" s="126">
        <v>1</v>
      </c>
      <c r="F575" s="124"/>
      <c r="G575" s="124"/>
      <c r="Q575" s="90"/>
      <c r="R575" s="90"/>
    </row>
    <row r="576" spans="1:18" ht="24" x14ac:dyDescent="0.25">
      <c r="A576" s="121" t="s">
        <v>894</v>
      </c>
      <c r="B576" s="125" t="s">
        <v>895</v>
      </c>
      <c r="C576" s="148" t="s">
        <v>13</v>
      </c>
      <c r="D576" s="122" t="s">
        <v>843</v>
      </c>
      <c r="E576" s="126">
        <v>4</v>
      </c>
      <c r="F576" s="124"/>
      <c r="G576" s="124"/>
      <c r="Q576" s="90"/>
      <c r="R576" s="90"/>
    </row>
    <row r="577" spans="1:18" ht="24" x14ac:dyDescent="0.25">
      <c r="A577" s="121" t="s">
        <v>896</v>
      </c>
      <c r="B577" s="125" t="s">
        <v>897</v>
      </c>
      <c r="C577" s="148" t="s">
        <v>13</v>
      </c>
      <c r="D577" s="122" t="s">
        <v>843</v>
      </c>
      <c r="E577" s="126">
        <v>1</v>
      </c>
      <c r="F577" s="124"/>
      <c r="G577" s="124"/>
      <c r="Q577" s="90"/>
      <c r="R577" s="90"/>
    </row>
    <row r="578" spans="1:18" ht="24" x14ac:dyDescent="0.25">
      <c r="A578" s="121" t="s">
        <v>898</v>
      </c>
      <c r="B578" s="125" t="s">
        <v>899</v>
      </c>
      <c r="C578" s="148" t="s">
        <v>13</v>
      </c>
      <c r="D578" s="122" t="s">
        <v>843</v>
      </c>
      <c r="E578" s="126">
        <v>2</v>
      </c>
      <c r="F578" s="124"/>
      <c r="G578" s="124"/>
      <c r="Q578" s="90"/>
      <c r="R578" s="90"/>
    </row>
    <row r="579" spans="1:18" ht="24" x14ac:dyDescent="0.25">
      <c r="A579" s="121" t="s">
        <v>900</v>
      </c>
      <c r="B579" s="125" t="s">
        <v>901</v>
      </c>
      <c r="C579" s="148" t="s">
        <v>13</v>
      </c>
      <c r="D579" s="122" t="s">
        <v>843</v>
      </c>
      <c r="E579" s="126">
        <v>4</v>
      </c>
      <c r="F579" s="124"/>
      <c r="G579" s="124"/>
      <c r="Q579" s="90"/>
      <c r="R579" s="90"/>
    </row>
    <row r="580" spans="1:18" ht="24" x14ac:dyDescent="0.25">
      <c r="A580" s="121" t="s">
        <v>902</v>
      </c>
      <c r="B580" s="125" t="s">
        <v>903</v>
      </c>
      <c r="C580" s="148" t="s">
        <v>13</v>
      </c>
      <c r="D580" s="122" t="s">
        <v>843</v>
      </c>
      <c r="E580" s="126">
        <v>2</v>
      </c>
      <c r="F580" s="124"/>
      <c r="G580" s="124"/>
      <c r="Q580" s="90"/>
      <c r="R580" s="90"/>
    </row>
    <row r="581" spans="1:18" ht="24" x14ac:dyDescent="0.25">
      <c r="A581" s="121" t="s">
        <v>904</v>
      </c>
      <c r="B581" s="125" t="s">
        <v>905</v>
      </c>
      <c r="C581" s="148" t="s">
        <v>13</v>
      </c>
      <c r="D581" s="122" t="s">
        <v>843</v>
      </c>
      <c r="E581" s="126">
        <v>2</v>
      </c>
      <c r="F581" s="124"/>
      <c r="G581" s="124"/>
      <c r="Q581" s="90"/>
      <c r="R581" s="90"/>
    </row>
    <row r="582" spans="1:18" ht="24" x14ac:dyDescent="0.25">
      <c r="A582" s="121" t="s">
        <v>906</v>
      </c>
      <c r="B582" s="125" t="s">
        <v>907</v>
      </c>
      <c r="C582" s="148" t="s">
        <v>13</v>
      </c>
      <c r="D582" s="122" t="s">
        <v>843</v>
      </c>
      <c r="E582" s="126">
        <v>2</v>
      </c>
      <c r="F582" s="124"/>
      <c r="G582" s="124"/>
      <c r="Q582" s="90"/>
      <c r="R582" s="90"/>
    </row>
    <row r="583" spans="1:18" ht="48" x14ac:dyDescent="0.25">
      <c r="A583" s="121" t="s">
        <v>908</v>
      </c>
      <c r="B583" s="125" t="s">
        <v>909</v>
      </c>
      <c r="C583" s="148" t="s">
        <v>13</v>
      </c>
      <c r="D583" s="122" t="s">
        <v>843</v>
      </c>
      <c r="E583" s="126">
        <v>3</v>
      </c>
      <c r="F583" s="124"/>
      <c r="G583" s="124"/>
      <c r="Q583" s="90"/>
      <c r="R583" s="90"/>
    </row>
    <row r="584" spans="1:18" ht="24" x14ac:dyDescent="0.25">
      <c r="A584" s="121" t="s">
        <v>910</v>
      </c>
      <c r="B584" s="125" t="s">
        <v>911</v>
      </c>
      <c r="C584" s="148" t="s">
        <v>13</v>
      </c>
      <c r="D584" s="122" t="s">
        <v>843</v>
      </c>
      <c r="E584" s="126">
        <v>19</v>
      </c>
      <c r="F584" s="124"/>
      <c r="G584" s="124"/>
      <c r="Q584" s="90"/>
      <c r="R584" s="90"/>
    </row>
    <row r="585" spans="1:18" ht="24" x14ac:dyDescent="0.25">
      <c r="A585" s="121" t="s">
        <v>912</v>
      </c>
      <c r="B585" s="125" t="s">
        <v>913</v>
      </c>
      <c r="C585" s="148" t="s">
        <v>13</v>
      </c>
      <c r="D585" s="122" t="s">
        <v>843</v>
      </c>
      <c r="E585" s="126">
        <v>32</v>
      </c>
      <c r="F585" s="124"/>
      <c r="G585" s="124"/>
      <c r="Q585" s="90"/>
      <c r="R585" s="90"/>
    </row>
    <row r="586" spans="1:18" ht="24" x14ac:dyDescent="0.25">
      <c r="A586" s="121" t="s">
        <v>914</v>
      </c>
      <c r="B586" s="125" t="s">
        <v>915</v>
      </c>
      <c r="C586" s="148" t="s">
        <v>13</v>
      </c>
      <c r="D586" s="122" t="s">
        <v>843</v>
      </c>
      <c r="E586" s="126">
        <v>1</v>
      </c>
      <c r="F586" s="124"/>
      <c r="G586" s="124"/>
      <c r="Q586" s="90"/>
      <c r="R586" s="90"/>
    </row>
    <row r="587" spans="1:18" ht="36" x14ac:dyDescent="0.25">
      <c r="A587" s="121" t="s">
        <v>916</v>
      </c>
      <c r="B587" s="125" t="s">
        <v>917</v>
      </c>
      <c r="C587" s="148" t="s">
        <v>13</v>
      </c>
      <c r="D587" s="122" t="s">
        <v>843</v>
      </c>
      <c r="E587" s="126">
        <v>1</v>
      </c>
      <c r="F587" s="124"/>
      <c r="G587" s="124"/>
      <c r="Q587" s="90"/>
      <c r="R587" s="90"/>
    </row>
    <row r="588" spans="1:18" ht="36" x14ac:dyDescent="0.25">
      <c r="A588" s="121" t="s">
        <v>918</v>
      </c>
      <c r="B588" s="125" t="s">
        <v>919</v>
      </c>
      <c r="C588" s="148" t="s">
        <v>13</v>
      </c>
      <c r="D588" s="122" t="s">
        <v>843</v>
      </c>
      <c r="E588" s="126">
        <v>1</v>
      </c>
      <c r="F588" s="124"/>
      <c r="G588" s="124"/>
      <c r="Q588" s="90"/>
      <c r="R588" s="90"/>
    </row>
    <row r="589" spans="1:18" ht="36" x14ac:dyDescent="0.25">
      <c r="A589" s="121" t="s">
        <v>920</v>
      </c>
      <c r="B589" s="125" t="s">
        <v>921</v>
      </c>
      <c r="C589" s="148" t="s">
        <v>13</v>
      </c>
      <c r="D589" s="122" t="s">
        <v>843</v>
      </c>
      <c r="E589" s="126">
        <v>1</v>
      </c>
      <c r="F589" s="124"/>
      <c r="G589" s="124"/>
      <c r="Q589" s="90"/>
      <c r="R589" s="90"/>
    </row>
    <row r="590" spans="1:18" ht="36" x14ac:dyDescent="0.25">
      <c r="A590" s="121" t="s">
        <v>922</v>
      </c>
      <c r="B590" s="125" t="s">
        <v>923</v>
      </c>
      <c r="C590" s="148" t="s">
        <v>13</v>
      </c>
      <c r="D590" s="122" t="s">
        <v>843</v>
      </c>
      <c r="E590" s="126">
        <v>2</v>
      </c>
      <c r="F590" s="124"/>
      <c r="G590" s="124"/>
      <c r="Q590" s="90"/>
      <c r="R590" s="90"/>
    </row>
    <row r="591" spans="1:18" ht="36" x14ac:dyDescent="0.25">
      <c r="A591" s="121" t="s">
        <v>924</v>
      </c>
      <c r="B591" s="125" t="s">
        <v>925</v>
      </c>
      <c r="C591" s="148" t="s">
        <v>13</v>
      </c>
      <c r="D591" s="122" t="s">
        <v>843</v>
      </c>
      <c r="E591" s="126">
        <v>1</v>
      </c>
      <c r="F591" s="124"/>
      <c r="G591" s="124"/>
      <c r="Q591" s="90"/>
      <c r="R591" s="90"/>
    </row>
    <row r="592" spans="1:18" ht="36" x14ac:dyDescent="0.25">
      <c r="A592" s="121" t="s">
        <v>926</v>
      </c>
      <c r="B592" s="125" t="s">
        <v>927</v>
      </c>
      <c r="C592" s="148" t="s">
        <v>13</v>
      </c>
      <c r="D592" s="122" t="s">
        <v>843</v>
      </c>
      <c r="E592" s="126">
        <v>4</v>
      </c>
      <c r="F592" s="124"/>
      <c r="G592" s="124"/>
      <c r="Q592" s="90"/>
      <c r="R592" s="90"/>
    </row>
    <row r="593" spans="1:18" ht="36" x14ac:dyDescent="0.25">
      <c r="A593" s="121" t="s">
        <v>928</v>
      </c>
      <c r="B593" s="125" t="s">
        <v>929</v>
      </c>
      <c r="C593" s="148" t="s">
        <v>13</v>
      </c>
      <c r="D593" s="122" t="s">
        <v>843</v>
      </c>
      <c r="E593" s="126">
        <v>16</v>
      </c>
      <c r="F593" s="124"/>
      <c r="G593" s="124"/>
      <c r="Q593" s="90"/>
      <c r="R593" s="90"/>
    </row>
    <row r="594" spans="1:18" ht="60" x14ac:dyDescent="0.25">
      <c r="A594" s="121" t="s">
        <v>930</v>
      </c>
      <c r="B594" s="125" t="s">
        <v>931</v>
      </c>
      <c r="C594" s="148" t="s">
        <v>13</v>
      </c>
      <c r="D594" s="122" t="s">
        <v>843</v>
      </c>
      <c r="E594" s="126">
        <v>1</v>
      </c>
      <c r="F594" s="124"/>
      <c r="G594" s="124"/>
      <c r="Q594" s="90"/>
      <c r="R594" s="90"/>
    </row>
    <row r="595" spans="1:18" ht="60" x14ac:dyDescent="0.25">
      <c r="A595" s="121" t="s">
        <v>932</v>
      </c>
      <c r="B595" s="125" t="s">
        <v>933</v>
      </c>
      <c r="C595" s="148" t="s">
        <v>13</v>
      </c>
      <c r="D595" s="122" t="s">
        <v>843</v>
      </c>
      <c r="E595" s="126">
        <v>1</v>
      </c>
      <c r="F595" s="124"/>
      <c r="G595" s="124"/>
      <c r="Q595" s="90"/>
      <c r="R595" s="90"/>
    </row>
    <row r="596" spans="1:18" ht="36" x14ac:dyDescent="0.25">
      <c r="A596" s="121" t="s">
        <v>934</v>
      </c>
      <c r="B596" s="140" t="s">
        <v>935</v>
      </c>
      <c r="C596" s="148" t="s">
        <v>13</v>
      </c>
      <c r="D596" s="122" t="s">
        <v>843</v>
      </c>
      <c r="E596" s="126">
        <v>1</v>
      </c>
      <c r="F596" s="124"/>
      <c r="G596" s="124"/>
      <c r="Q596" s="90"/>
      <c r="R596" s="90"/>
    </row>
    <row r="597" spans="1:18" ht="72" x14ac:dyDescent="0.25">
      <c r="A597" s="121" t="s">
        <v>936</v>
      </c>
      <c r="B597" s="125" t="s">
        <v>937</v>
      </c>
      <c r="C597" s="148" t="s">
        <v>13</v>
      </c>
      <c r="D597" s="122" t="s">
        <v>843</v>
      </c>
      <c r="E597" s="126">
        <v>1</v>
      </c>
      <c r="F597" s="124"/>
      <c r="G597" s="124"/>
      <c r="Q597" s="90"/>
      <c r="R597" s="90"/>
    </row>
    <row r="598" spans="1:18" ht="48" x14ac:dyDescent="0.25">
      <c r="A598" s="121" t="s">
        <v>938</v>
      </c>
      <c r="B598" s="125" t="s">
        <v>939</v>
      </c>
      <c r="C598" s="148" t="s">
        <v>13</v>
      </c>
      <c r="D598" s="122" t="s">
        <v>843</v>
      </c>
      <c r="E598" s="126">
        <v>1</v>
      </c>
      <c r="F598" s="124"/>
      <c r="G598" s="124"/>
      <c r="Q598" s="90"/>
      <c r="R598" s="90"/>
    </row>
    <row r="599" spans="1:18" ht="48" x14ac:dyDescent="0.25">
      <c r="A599" s="121" t="s">
        <v>940</v>
      </c>
      <c r="B599" s="125" t="s">
        <v>941</v>
      </c>
      <c r="C599" s="148" t="s">
        <v>13</v>
      </c>
      <c r="D599" s="122" t="s">
        <v>843</v>
      </c>
      <c r="E599" s="126">
        <v>1</v>
      </c>
      <c r="F599" s="124"/>
      <c r="G599" s="124"/>
      <c r="Q599" s="90"/>
      <c r="R599" s="90"/>
    </row>
    <row r="600" spans="1:18" ht="84" x14ac:dyDescent="0.25">
      <c r="A600" s="121" t="s">
        <v>942</v>
      </c>
      <c r="B600" s="125" t="s">
        <v>943</v>
      </c>
      <c r="C600" s="148" t="s">
        <v>13</v>
      </c>
      <c r="D600" s="122" t="s">
        <v>843</v>
      </c>
      <c r="E600" s="126">
        <v>2</v>
      </c>
      <c r="F600" s="124"/>
      <c r="G600" s="124"/>
      <c r="Q600" s="90"/>
      <c r="R600" s="90"/>
    </row>
    <row r="601" spans="1:18" ht="36" x14ac:dyDescent="0.25">
      <c r="A601" s="121" t="s">
        <v>944</v>
      </c>
      <c r="B601" s="125" t="s">
        <v>945</v>
      </c>
      <c r="C601" s="148" t="s">
        <v>13</v>
      </c>
      <c r="D601" s="122" t="s">
        <v>843</v>
      </c>
      <c r="E601" s="126">
        <v>1</v>
      </c>
      <c r="F601" s="124"/>
      <c r="G601" s="124"/>
      <c r="Q601" s="90"/>
      <c r="R601" s="90"/>
    </row>
    <row r="602" spans="1:18" ht="24" x14ac:dyDescent="0.25">
      <c r="A602" s="121" t="s">
        <v>946</v>
      </c>
      <c r="B602" s="125" t="s">
        <v>947</v>
      </c>
      <c r="C602" s="148" t="s">
        <v>13</v>
      </c>
      <c r="D602" s="122" t="s">
        <v>843</v>
      </c>
      <c r="E602" s="126">
        <v>1</v>
      </c>
      <c r="F602" s="124"/>
      <c r="G602" s="124"/>
      <c r="Q602" s="90"/>
      <c r="R602" s="90"/>
    </row>
    <row r="603" spans="1:18" ht="60" x14ac:dyDescent="0.25">
      <c r="A603" s="121" t="s">
        <v>948</v>
      </c>
      <c r="B603" s="125" t="s">
        <v>949</v>
      </c>
      <c r="C603" s="148" t="s">
        <v>13</v>
      </c>
      <c r="D603" s="122" t="s">
        <v>843</v>
      </c>
      <c r="E603" s="126">
        <v>1</v>
      </c>
      <c r="F603" s="124"/>
      <c r="G603" s="124"/>
      <c r="Q603" s="90"/>
      <c r="R603" s="90"/>
    </row>
    <row r="604" spans="1:18" ht="60" x14ac:dyDescent="0.25">
      <c r="A604" s="121" t="s">
        <v>950</v>
      </c>
      <c r="B604" s="125" t="s">
        <v>951</v>
      </c>
      <c r="C604" s="148" t="s">
        <v>13</v>
      </c>
      <c r="D604" s="122" t="s">
        <v>843</v>
      </c>
      <c r="E604" s="126">
        <v>1</v>
      </c>
      <c r="F604" s="124"/>
      <c r="G604" s="124"/>
      <c r="Q604" s="90"/>
      <c r="R604" s="90"/>
    </row>
    <row r="605" spans="1:18" ht="60" x14ac:dyDescent="0.25">
      <c r="A605" s="121" t="s">
        <v>952</v>
      </c>
      <c r="B605" s="140" t="s">
        <v>953</v>
      </c>
      <c r="C605" s="148" t="s">
        <v>13</v>
      </c>
      <c r="D605" s="122" t="s">
        <v>843</v>
      </c>
      <c r="E605" s="126">
        <v>1</v>
      </c>
      <c r="F605" s="124"/>
      <c r="G605" s="124"/>
      <c r="Q605" s="90"/>
      <c r="R605" s="90"/>
    </row>
    <row r="606" spans="1:18" ht="48" x14ac:dyDescent="0.25">
      <c r="A606" s="121" t="s">
        <v>954</v>
      </c>
      <c r="B606" s="125" t="s">
        <v>955</v>
      </c>
      <c r="C606" s="148" t="s">
        <v>13</v>
      </c>
      <c r="D606" s="122" t="s">
        <v>843</v>
      </c>
      <c r="E606" s="126">
        <v>1</v>
      </c>
      <c r="F606" s="124"/>
      <c r="G606" s="124"/>
      <c r="Q606" s="90"/>
      <c r="R606" s="90"/>
    </row>
    <row r="607" spans="1:18" ht="48" x14ac:dyDescent="0.25">
      <c r="A607" s="121" t="s">
        <v>956</v>
      </c>
      <c r="B607" s="125" t="s">
        <v>957</v>
      </c>
      <c r="C607" s="148" t="s">
        <v>13</v>
      </c>
      <c r="D607" s="122" t="s">
        <v>843</v>
      </c>
      <c r="E607" s="126">
        <v>1</v>
      </c>
      <c r="F607" s="124"/>
      <c r="G607" s="124"/>
      <c r="Q607" s="90"/>
      <c r="R607" s="90"/>
    </row>
    <row r="608" spans="1:18" ht="36" x14ac:dyDescent="0.25">
      <c r="A608" s="121" t="s">
        <v>958</v>
      </c>
      <c r="B608" s="125" t="s">
        <v>959</v>
      </c>
      <c r="C608" s="148" t="s">
        <v>13</v>
      </c>
      <c r="D608" s="122" t="s">
        <v>843</v>
      </c>
      <c r="E608" s="126">
        <v>1</v>
      </c>
      <c r="F608" s="124"/>
      <c r="G608" s="124"/>
      <c r="Q608" s="90"/>
      <c r="R608" s="90"/>
    </row>
    <row r="609" spans="1:18" ht="48" x14ac:dyDescent="0.25">
      <c r="A609" s="121" t="s">
        <v>960</v>
      </c>
      <c r="B609" s="125" t="s">
        <v>961</v>
      </c>
      <c r="C609" s="148" t="s">
        <v>13</v>
      </c>
      <c r="D609" s="122" t="s">
        <v>843</v>
      </c>
      <c r="E609" s="126">
        <v>3</v>
      </c>
      <c r="F609" s="124"/>
      <c r="G609" s="124"/>
      <c r="Q609" s="90"/>
      <c r="R609" s="90"/>
    </row>
    <row r="610" spans="1:18" ht="48" x14ac:dyDescent="0.25">
      <c r="A610" s="121" t="s">
        <v>962</v>
      </c>
      <c r="B610" s="125" t="s">
        <v>963</v>
      </c>
      <c r="C610" s="148" t="s">
        <v>13</v>
      </c>
      <c r="D610" s="122" t="s">
        <v>843</v>
      </c>
      <c r="E610" s="126">
        <v>4</v>
      </c>
      <c r="F610" s="124"/>
      <c r="G610" s="124"/>
      <c r="Q610" s="90"/>
      <c r="R610" s="90"/>
    </row>
    <row r="611" spans="1:18" ht="48" x14ac:dyDescent="0.25">
      <c r="A611" s="121" t="s">
        <v>964</v>
      </c>
      <c r="B611" s="125" t="s">
        <v>965</v>
      </c>
      <c r="C611" s="148" t="s">
        <v>13</v>
      </c>
      <c r="D611" s="122" t="s">
        <v>843</v>
      </c>
      <c r="E611" s="126">
        <v>41</v>
      </c>
      <c r="F611" s="124"/>
      <c r="G611" s="124"/>
      <c r="Q611" s="90"/>
      <c r="R611" s="90"/>
    </row>
    <row r="612" spans="1:18" ht="48" x14ac:dyDescent="0.25">
      <c r="A612" s="121" t="s">
        <v>966</v>
      </c>
      <c r="B612" s="125" t="s">
        <v>967</v>
      </c>
      <c r="C612" s="148" t="s">
        <v>13</v>
      </c>
      <c r="D612" s="122" t="s">
        <v>843</v>
      </c>
      <c r="E612" s="126">
        <v>10</v>
      </c>
      <c r="F612" s="124"/>
      <c r="G612" s="124"/>
      <c r="Q612" s="90"/>
      <c r="R612" s="90"/>
    </row>
    <row r="613" spans="1:18" ht="48" x14ac:dyDescent="0.25">
      <c r="A613" s="121" t="s">
        <v>968</v>
      </c>
      <c r="B613" s="125" t="s">
        <v>969</v>
      </c>
      <c r="C613" s="148" t="s">
        <v>13</v>
      </c>
      <c r="D613" s="122" t="s">
        <v>843</v>
      </c>
      <c r="E613" s="126">
        <v>200</v>
      </c>
      <c r="F613" s="124"/>
      <c r="G613" s="124"/>
      <c r="Q613" s="90"/>
      <c r="R613" s="90"/>
    </row>
    <row r="614" spans="1:18" ht="36" x14ac:dyDescent="0.25">
      <c r="A614" s="121" t="s">
        <v>970</v>
      </c>
      <c r="B614" s="125" t="s">
        <v>971</v>
      </c>
      <c r="C614" s="148" t="s">
        <v>13</v>
      </c>
      <c r="D614" s="122" t="s">
        <v>843</v>
      </c>
      <c r="E614" s="126">
        <v>1</v>
      </c>
      <c r="F614" s="124"/>
      <c r="G614" s="124"/>
      <c r="Q614" s="90"/>
      <c r="R614" s="90"/>
    </row>
    <row r="615" spans="1:18" ht="24" x14ac:dyDescent="0.25">
      <c r="A615" s="121" t="s">
        <v>972</v>
      </c>
      <c r="B615" s="125" t="s">
        <v>973</v>
      </c>
      <c r="C615" s="148" t="s">
        <v>13</v>
      </c>
      <c r="D615" s="122" t="s">
        <v>843</v>
      </c>
      <c r="E615" s="126">
        <v>1</v>
      </c>
      <c r="F615" s="124"/>
      <c r="G615" s="124"/>
      <c r="Q615" s="90"/>
      <c r="R615" s="90"/>
    </row>
    <row r="616" spans="1:18" ht="24" x14ac:dyDescent="0.25">
      <c r="A616" s="121" t="s">
        <v>974</v>
      </c>
      <c r="B616" s="125" t="s">
        <v>975</v>
      </c>
      <c r="C616" s="148" t="s">
        <v>13</v>
      </c>
      <c r="D616" s="122" t="s">
        <v>843</v>
      </c>
      <c r="E616" s="126">
        <v>1</v>
      </c>
      <c r="F616" s="124"/>
      <c r="G616" s="124"/>
      <c r="Q616" s="90"/>
      <c r="R616" s="90"/>
    </row>
    <row r="617" spans="1:18" ht="48" x14ac:dyDescent="0.25">
      <c r="A617" s="121" t="s">
        <v>976</v>
      </c>
      <c r="B617" s="125" t="s">
        <v>977</v>
      </c>
      <c r="C617" s="148" t="s">
        <v>13</v>
      </c>
      <c r="D617" s="122" t="s">
        <v>843</v>
      </c>
      <c r="E617" s="126">
        <v>2</v>
      </c>
      <c r="F617" s="124"/>
      <c r="G617" s="124"/>
      <c r="Q617" s="90"/>
      <c r="R617" s="90"/>
    </row>
    <row r="618" spans="1:18" ht="24" x14ac:dyDescent="0.25">
      <c r="A618" s="121" t="s">
        <v>978</v>
      </c>
      <c r="B618" s="125" t="s">
        <v>979</v>
      </c>
      <c r="C618" s="148" t="s">
        <v>13</v>
      </c>
      <c r="D618" s="122" t="s">
        <v>843</v>
      </c>
      <c r="E618" s="126">
        <v>8</v>
      </c>
      <c r="F618" s="124"/>
      <c r="G618" s="124"/>
      <c r="Q618" s="90"/>
      <c r="R618" s="90"/>
    </row>
    <row r="619" spans="1:18" ht="36" x14ac:dyDescent="0.25">
      <c r="A619" s="121" t="s">
        <v>980</v>
      </c>
      <c r="B619" s="141" t="s">
        <v>981</v>
      </c>
      <c r="C619" s="148" t="s">
        <v>13</v>
      </c>
      <c r="D619" s="122" t="s">
        <v>843</v>
      </c>
      <c r="E619" s="126">
        <v>2</v>
      </c>
      <c r="F619" s="124"/>
      <c r="G619" s="124"/>
      <c r="Q619" s="90"/>
      <c r="R619" s="90"/>
    </row>
    <row r="620" spans="1:18" ht="36" x14ac:dyDescent="0.25">
      <c r="A620" s="121" t="s">
        <v>982</v>
      </c>
      <c r="B620" s="141" t="s">
        <v>983</v>
      </c>
      <c r="C620" s="148" t="s">
        <v>13</v>
      </c>
      <c r="D620" s="122" t="s">
        <v>843</v>
      </c>
      <c r="E620" s="126">
        <v>1</v>
      </c>
      <c r="F620" s="124"/>
      <c r="G620" s="124"/>
      <c r="Q620" s="90"/>
      <c r="R620" s="90"/>
    </row>
    <row r="621" spans="1:18" ht="48" x14ac:dyDescent="0.25">
      <c r="A621" s="121" t="s">
        <v>984</v>
      </c>
      <c r="B621" s="142" t="s">
        <v>985</v>
      </c>
      <c r="C621" s="148" t="s">
        <v>13</v>
      </c>
      <c r="D621" s="122" t="s">
        <v>843</v>
      </c>
      <c r="E621" s="126">
        <v>1</v>
      </c>
      <c r="F621" s="124"/>
      <c r="G621" s="124"/>
      <c r="Q621" s="90"/>
      <c r="R621" s="90"/>
    </row>
    <row r="622" spans="1:18" ht="24" x14ac:dyDescent="0.25">
      <c r="A622" s="121" t="s">
        <v>986</v>
      </c>
      <c r="B622" s="142" t="s">
        <v>987</v>
      </c>
      <c r="C622" s="148" t="s">
        <v>13</v>
      </c>
      <c r="D622" s="122" t="s">
        <v>843</v>
      </c>
      <c r="E622" s="126">
        <v>5</v>
      </c>
      <c r="F622" s="124"/>
      <c r="G622" s="124"/>
      <c r="Q622" s="90"/>
      <c r="R622" s="90"/>
    </row>
    <row r="623" spans="1:18" x14ac:dyDescent="0.2">
      <c r="A623" s="368" t="s">
        <v>988</v>
      </c>
      <c r="B623" s="369"/>
      <c r="C623" s="369"/>
      <c r="D623" s="369"/>
      <c r="E623" s="369"/>
      <c r="F623" s="369"/>
      <c r="G623" s="128"/>
      <c r="Q623" s="205"/>
      <c r="R623" s="205"/>
    </row>
    <row r="624" spans="1:18" x14ac:dyDescent="0.2">
      <c r="A624" s="143"/>
      <c r="B624" s="132"/>
      <c r="C624" s="132"/>
      <c r="D624" s="132"/>
      <c r="E624" s="132"/>
      <c r="F624" s="133"/>
      <c r="G624" s="133"/>
    </row>
    <row r="625" spans="1:18" x14ac:dyDescent="0.25">
      <c r="A625" s="144" t="s">
        <v>989</v>
      </c>
      <c r="B625" s="379" t="s">
        <v>990</v>
      </c>
      <c r="C625" s="379"/>
      <c r="D625" s="379"/>
      <c r="E625" s="379"/>
      <c r="F625" s="379"/>
      <c r="G625" s="379"/>
      <c r="H625" s="379"/>
      <c r="I625" s="379"/>
      <c r="J625" s="379"/>
      <c r="K625" s="379"/>
      <c r="L625" s="379"/>
      <c r="M625" s="379"/>
      <c r="N625" s="379"/>
      <c r="O625" s="379"/>
      <c r="P625" s="379"/>
      <c r="Q625" s="379"/>
      <c r="R625" s="379"/>
    </row>
    <row r="626" spans="1:18" ht="72" x14ac:dyDescent="0.25">
      <c r="A626" s="121" t="s">
        <v>991</v>
      </c>
      <c r="B626" s="225" t="s">
        <v>992</v>
      </c>
      <c r="C626" s="226" t="s">
        <v>13</v>
      </c>
      <c r="D626" s="227" t="s">
        <v>843</v>
      </c>
      <c r="E626" s="228">
        <v>1</v>
      </c>
      <c r="F626" s="230"/>
      <c r="G626" s="230"/>
      <c r="Q626" s="90"/>
      <c r="R626" s="90"/>
    </row>
    <row r="627" spans="1:18" ht="72" x14ac:dyDescent="0.25">
      <c r="A627" s="121" t="s">
        <v>993</v>
      </c>
      <c r="B627" s="125" t="s">
        <v>994</v>
      </c>
      <c r="C627" s="148" t="s">
        <v>13</v>
      </c>
      <c r="D627" s="122" t="s">
        <v>843</v>
      </c>
      <c r="E627" s="129">
        <v>2</v>
      </c>
      <c r="F627" s="124"/>
      <c r="G627" s="124"/>
      <c r="Q627" s="90"/>
      <c r="R627" s="90"/>
    </row>
    <row r="628" spans="1:18" ht="36" x14ac:dyDescent="0.25">
      <c r="A628" s="121" t="s">
        <v>995</v>
      </c>
      <c r="B628" s="125" t="s">
        <v>860</v>
      </c>
      <c r="C628" s="148" t="s">
        <v>13</v>
      </c>
      <c r="D628" s="122" t="s">
        <v>843</v>
      </c>
      <c r="E628" s="129">
        <v>3</v>
      </c>
      <c r="F628" s="124"/>
      <c r="G628" s="124"/>
      <c r="Q628" s="90"/>
      <c r="R628" s="90"/>
    </row>
    <row r="629" spans="1:18" ht="60" x14ac:dyDescent="0.25">
      <c r="A629" s="121" t="s">
        <v>996</v>
      </c>
      <c r="B629" s="125" t="s">
        <v>997</v>
      </c>
      <c r="C629" s="148" t="s">
        <v>13</v>
      </c>
      <c r="D629" s="122" t="s">
        <v>843</v>
      </c>
      <c r="E629" s="145">
        <v>1</v>
      </c>
      <c r="F629" s="124"/>
      <c r="G629" s="124"/>
      <c r="Q629" s="90"/>
      <c r="R629" s="90"/>
    </row>
    <row r="630" spans="1:18" ht="60" x14ac:dyDescent="0.25">
      <c r="A630" s="121" t="s">
        <v>998</v>
      </c>
      <c r="B630" s="139" t="s">
        <v>999</v>
      </c>
      <c r="C630" s="148" t="s">
        <v>13</v>
      </c>
      <c r="D630" s="122" t="s">
        <v>843</v>
      </c>
      <c r="E630" s="145">
        <v>1</v>
      </c>
      <c r="F630" s="124"/>
      <c r="G630" s="124"/>
      <c r="Q630" s="90"/>
      <c r="R630" s="90"/>
    </row>
    <row r="631" spans="1:18" ht="72" x14ac:dyDescent="0.25">
      <c r="A631" s="121" t="s">
        <v>1000</v>
      </c>
      <c r="B631" s="139" t="s">
        <v>1001</v>
      </c>
      <c r="C631" s="148" t="s">
        <v>13</v>
      </c>
      <c r="D631" s="122" t="s">
        <v>843</v>
      </c>
      <c r="E631" s="145">
        <v>1</v>
      </c>
      <c r="F631" s="124"/>
      <c r="G631" s="124"/>
      <c r="Q631" s="90"/>
      <c r="R631" s="90"/>
    </row>
    <row r="632" spans="1:18" ht="60" x14ac:dyDescent="0.25">
      <c r="A632" s="121" t="s">
        <v>1002</v>
      </c>
      <c r="B632" s="140" t="s">
        <v>1003</v>
      </c>
      <c r="C632" s="148" t="s">
        <v>13</v>
      </c>
      <c r="D632" s="122" t="s">
        <v>843</v>
      </c>
      <c r="E632" s="145">
        <v>1</v>
      </c>
      <c r="F632" s="124"/>
      <c r="G632" s="124"/>
      <c r="Q632" s="90"/>
      <c r="R632" s="90"/>
    </row>
    <row r="633" spans="1:18" ht="60" x14ac:dyDescent="0.25">
      <c r="A633" s="121" t="s">
        <v>1004</v>
      </c>
      <c r="B633" s="125" t="s">
        <v>1005</v>
      </c>
      <c r="C633" s="148" t="s">
        <v>13</v>
      </c>
      <c r="D633" s="122" t="s">
        <v>843</v>
      </c>
      <c r="E633" s="127">
        <v>1</v>
      </c>
      <c r="F633" s="124"/>
      <c r="G633" s="124"/>
      <c r="Q633" s="90"/>
      <c r="R633" s="90"/>
    </row>
    <row r="634" spans="1:18" ht="48" x14ac:dyDescent="0.25">
      <c r="A634" s="121" t="s">
        <v>1006</v>
      </c>
      <c r="B634" s="125" t="s">
        <v>886</v>
      </c>
      <c r="C634" s="148" t="s">
        <v>13</v>
      </c>
      <c r="D634" s="122" t="s">
        <v>843</v>
      </c>
      <c r="E634" s="129">
        <v>1</v>
      </c>
      <c r="F634" s="124"/>
      <c r="G634" s="124"/>
      <c r="Q634" s="90"/>
      <c r="R634" s="90"/>
    </row>
    <row r="635" spans="1:18" ht="36" x14ac:dyDescent="0.25">
      <c r="A635" s="121" t="s">
        <v>1007</v>
      </c>
      <c r="B635" s="125" t="s">
        <v>878</v>
      </c>
      <c r="C635" s="148" t="s">
        <v>13</v>
      </c>
      <c r="D635" s="122" t="s">
        <v>843</v>
      </c>
      <c r="E635" s="127">
        <v>5</v>
      </c>
      <c r="F635" s="124"/>
      <c r="G635" s="124"/>
      <c r="Q635" s="90"/>
      <c r="R635" s="90"/>
    </row>
    <row r="636" spans="1:18" ht="36" x14ac:dyDescent="0.25">
      <c r="A636" s="121" t="s">
        <v>1008</v>
      </c>
      <c r="B636" s="125" t="s">
        <v>880</v>
      </c>
      <c r="C636" s="148" t="s">
        <v>13</v>
      </c>
      <c r="D636" s="122" t="s">
        <v>843</v>
      </c>
      <c r="E636" s="127">
        <v>2</v>
      </c>
      <c r="F636" s="124"/>
      <c r="G636" s="124"/>
      <c r="Q636" s="90"/>
      <c r="R636" s="90"/>
    </row>
    <row r="637" spans="1:18" ht="36" x14ac:dyDescent="0.25">
      <c r="A637" s="121" t="s">
        <v>1009</v>
      </c>
      <c r="B637" s="125" t="s">
        <v>1010</v>
      </c>
      <c r="C637" s="148" t="s">
        <v>13</v>
      </c>
      <c r="D637" s="122" t="s">
        <v>843</v>
      </c>
      <c r="E637" s="127">
        <v>3</v>
      </c>
      <c r="F637" s="124"/>
      <c r="G637" s="124"/>
      <c r="Q637" s="90"/>
      <c r="R637" s="90"/>
    </row>
    <row r="638" spans="1:18" ht="24" x14ac:dyDescent="0.25">
      <c r="A638" s="121" t="s">
        <v>1011</v>
      </c>
      <c r="B638" s="125" t="s">
        <v>892</v>
      </c>
      <c r="C638" s="148" t="s">
        <v>13</v>
      </c>
      <c r="D638" s="122" t="s">
        <v>843</v>
      </c>
      <c r="E638" s="129">
        <v>1</v>
      </c>
      <c r="F638" s="124"/>
      <c r="G638" s="124"/>
      <c r="Q638" s="90"/>
      <c r="R638" s="90"/>
    </row>
    <row r="639" spans="1:18" ht="24" x14ac:dyDescent="0.25">
      <c r="A639" s="121" t="s">
        <v>1012</v>
      </c>
      <c r="B639" s="125" t="s">
        <v>876</v>
      </c>
      <c r="C639" s="148" t="s">
        <v>13</v>
      </c>
      <c r="D639" s="122" t="s">
        <v>843</v>
      </c>
      <c r="E639" s="129">
        <v>3</v>
      </c>
      <c r="F639" s="124"/>
      <c r="G639" s="124"/>
      <c r="Q639" s="90"/>
      <c r="R639" s="90"/>
    </row>
    <row r="640" spans="1:18" ht="24" x14ac:dyDescent="0.25">
      <c r="A640" s="121" t="s">
        <v>1013</v>
      </c>
      <c r="B640" s="125" t="s">
        <v>895</v>
      </c>
      <c r="C640" s="148" t="s">
        <v>13</v>
      </c>
      <c r="D640" s="122" t="s">
        <v>843</v>
      </c>
      <c r="E640" s="129">
        <v>4</v>
      </c>
      <c r="F640" s="124"/>
      <c r="G640" s="124"/>
      <c r="Q640" s="90"/>
      <c r="R640" s="90"/>
    </row>
    <row r="641" spans="1:18" ht="24" x14ac:dyDescent="0.25">
      <c r="A641" s="121" t="s">
        <v>1014</v>
      </c>
      <c r="B641" s="125" t="s">
        <v>899</v>
      </c>
      <c r="C641" s="148" t="s">
        <v>13</v>
      </c>
      <c r="D641" s="122" t="s">
        <v>843</v>
      </c>
      <c r="E641" s="129">
        <v>1</v>
      </c>
      <c r="F641" s="124"/>
      <c r="G641" s="124"/>
      <c r="Q641" s="90"/>
      <c r="R641" s="90"/>
    </row>
    <row r="642" spans="1:18" ht="24" x14ac:dyDescent="0.25">
      <c r="A642" s="121" t="s">
        <v>1015</v>
      </c>
      <c r="B642" s="125" t="s">
        <v>1016</v>
      </c>
      <c r="C642" s="148" t="s">
        <v>13</v>
      </c>
      <c r="D642" s="122" t="s">
        <v>843</v>
      </c>
      <c r="E642" s="129">
        <v>4</v>
      </c>
      <c r="F642" s="124"/>
      <c r="G642" s="124"/>
      <c r="Q642" s="90"/>
      <c r="R642" s="90"/>
    </row>
    <row r="643" spans="1:18" ht="24" x14ac:dyDescent="0.25">
      <c r="A643" s="121" t="s">
        <v>1017</v>
      </c>
      <c r="B643" s="125" t="s">
        <v>1018</v>
      </c>
      <c r="C643" s="148" t="s">
        <v>13</v>
      </c>
      <c r="D643" s="122" t="s">
        <v>843</v>
      </c>
      <c r="E643" s="129">
        <v>4</v>
      </c>
      <c r="F643" s="124"/>
      <c r="G643" s="124"/>
      <c r="Q643" s="90"/>
      <c r="R643" s="90"/>
    </row>
    <row r="644" spans="1:18" ht="24" x14ac:dyDescent="0.25">
      <c r="A644" s="121" t="s">
        <v>1019</v>
      </c>
      <c r="B644" s="125" t="s">
        <v>905</v>
      </c>
      <c r="C644" s="148" t="s">
        <v>13</v>
      </c>
      <c r="D644" s="122" t="s">
        <v>843</v>
      </c>
      <c r="E644" s="129">
        <v>2</v>
      </c>
      <c r="F644" s="124"/>
      <c r="G644" s="124"/>
      <c r="Q644" s="90"/>
      <c r="R644" s="90"/>
    </row>
    <row r="645" spans="1:18" ht="24" x14ac:dyDescent="0.25">
      <c r="A645" s="121" t="s">
        <v>1020</v>
      </c>
      <c r="B645" s="125" t="s">
        <v>903</v>
      </c>
      <c r="C645" s="148" t="s">
        <v>13</v>
      </c>
      <c r="D645" s="122" t="s">
        <v>843</v>
      </c>
      <c r="E645" s="129">
        <v>1</v>
      </c>
      <c r="F645" s="124"/>
      <c r="G645" s="124"/>
      <c r="Q645" s="90"/>
      <c r="R645" s="90"/>
    </row>
    <row r="646" spans="1:18" ht="48" x14ac:dyDescent="0.25">
      <c r="A646" s="121" t="s">
        <v>1021</v>
      </c>
      <c r="B646" s="125" t="s">
        <v>909</v>
      </c>
      <c r="C646" s="148" t="s">
        <v>13</v>
      </c>
      <c r="D646" s="122" t="s">
        <v>843</v>
      </c>
      <c r="E646" s="127">
        <v>3</v>
      </c>
      <c r="F646" s="124"/>
      <c r="G646" s="124"/>
      <c r="Q646" s="90"/>
      <c r="R646" s="90"/>
    </row>
    <row r="647" spans="1:18" ht="24" x14ac:dyDescent="0.25">
      <c r="A647" s="121" t="s">
        <v>1022</v>
      </c>
      <c r="B647" s="125" t="s">
        <v>911</v>
      </c>
      <c r="C647" s="148" t="s">
        <v>13</v>
      </c>
      <c r="D647" s="122" t="s">
        <v>843</v>
      </c>
      <c r="E647" s="127">
        <v>6</v>
      </c>
      <c r="F647" s="124"/>
      <c r="G647" s="124"/>
      <c r="Q647" s="90"/>
      <c r="R647" s="90"/>
    </row>
    <row r="648" spans="1:18" ht="24" x14ac:dyDescent="0.25">
      <c r="A648" s="121" t="s">
        <v>1023</v>
      </c>
      <c r="B648" s="125" t="s">
        <v>913</v>
      </c>
      <c r="C648" s="148" t="s">
        <v>13</v>
      </c>
      <c r="D648" s="122" t="s">
        <v>843</v>
      </c>
      <c r="E648" s="127">
        <v>8</v>
      </c>
      <c r="F648" s="124"/>
      <c r="G648" s="124"/>
      <c r="Q648" s="90"/>
      <c r="R648" s="90"/>
    </row>
    <row r="649" spans="1:18" ht="24" x14ac:dyDescent="0.25">
      <c r="A649" s="121" t="s">
        <v>1024</v>
      </c>
      <c r="B649" s="125" t="s">
        <v>915</v>
      </c>
      <c r="C649" s="148" t="s">
        <v>13</v>
      </c>
      <c r="D649" s="122" t="s">
        <v>843</v>
      </c>
      <c r="E649" s="127">
        <v>1</v>
      </c>
      <c r="F649" s="124"/>
      <c r="G649" s="124"/>
      <c r="Q649" s="90"/>
      <c r="R649" s="90"/>
    </row>
    <row r="650" spans="1:18" ht="36" x14ac:dyDescent="0.25">
      <c r="A650" s="121" t="s">
        <v>1025</v>
      </c>
      <c r="B650" s="125" t="s">
        <v>917</v>
      </c>
      <c r="C650" s="148" t="s">
        <v>13</v>
      </c>
      <c r="D650" s="122" t="s">
        <v>843</v>
      </c>
      <c r="E650" s="129">
        <v>1</v>
      </c>
      <c r="F650" s="124"/>
      <c r="G650" s="124"/>
      <c r="Q650" s="90"/>
      <c r="R650" s="90"/>
    </row>
    <row r="651" spans="1:18" ht="36" x14ac:dyDescent="0.25">
      <c r="A651" s="121" t="s">
        <v>1026</v>
      </c>
      <c r="B651" s="125" t="s">
        <v>923</v>
      </c>
      <c r="C651" s="148" t="s">
        <v>13</v>
      </c>
      <c r="D651" s="122" t="s">
        <v>843</v>
      </c>
      <c r="E651" s="129">
        <v>1</v>
      </c>
      <c r="F651" s="124"/>
      <c r="G651" s="124"/>
      <c r="Q651" s="90"/>
      <c r="R651" s="90"/>
    </row>
    <row r="652" spans="1:18" ht="36" x14ac:dyDescent="0.25">
      <c r="A652" s="121" t="s">
        <v>1027</v>
      </c>
      <c r="B652" s="125" t="s">
        <v>1028</v>
      </c>
      <c r="C652" s="148" t="s">
        <v>13</v>
      </c>
      <c r="D652" s="122" t="s">
        <v>843</v>
      </c>
      <c r="E652" s="129">
        <v>1</v>
      </c>
      <c r="F652" s="124"/>
      <c r="G652" s="124"/>
      <c r="Q652" s="90"/>
      <c r="R652" s="90"/>
    </row>
    <row r="653" spans="1:18" ht="36" x14ac:dyDescent="0.25">
      <c r="A653" s="121" t="s">
        <v>1029</v>
      </c>
      <c r="B653" s="125" t="s">
        <v>1030</v>
      </c>
      <c r="C653" s="148" t="s">
        <v>13</v>
      </c>
      <c r="D653" s="122" t="s">
        <v>843</v>
      </c>
      <c r="E653" s="129">
        <v>4</v>
      </c>
      <c r="F653" s="124"/>
      <c r="G653" s="124"/>
      <c r="Q653" s="90"/>
      <c r="R653" s="90"/>
    </row>
    <row r="654" spans="1:18" ht="36" x14ac:dyDescent="0.25">
      <c r="A654" s="121" t="s">
        <v>1031</v>
      </c>
      <c r="B654" s="125" t="s">
        <v>1032</v>
      </c>
      <c r="C654" s="148" t="s">
        <v>13</v>
      </c>
      <c r="D654" s="122" t="s">
        <v>843</v>
      </c>
      <c r="E654" s="129">
        <v>12</v>
      </c>
      <c r="F654" s="124"/>
      <c r="G654" s="124"/>
      <c r="Q654" s="90"/>
      <c r="R654" s="90"/>
    </row>
    <row r="655" spans="1:18" ht="60" x14ac:dyDescent="0.25">
      <c r="A655" s="121" t="s">
        <v>1033</v>
      </c>
      <c r="B655" s="125" t="s">
        <v>1034</v>
      </c>
      <c r="C655" s="148" t="s">
        <v>13</v>
      </c>
      <c r="D655" s="122" t="s">
        <v>843</v>
      </c>
      <c r="E655" s="129">
        <v>1</v>
      </c>
      <c r="F655" s="124"/>
      <c r="G655" s="124"/>
      <c r="Q655" s="90"/>
      <c r="R655" s="90"/>
    </row>
    <row r="656" spans="1:18" ht="36" x14ac:dyDescent="0.25">
      <c r="A656" s="121" t="s">
        <v>1035</v>
      </c>
      <c r="B656" s="140" t="s">
        <v>1036</v>
      </c>
      <c r="C656" s="148" t="s">
        <v>13</v>
      </c>
      <c r="D656" s="122" t="s">
        <v>843</v>
      </c>
      <c r="E656" s="129">
        <v>1</v>
      </c>
      <c r="F656" s="124"/>
      <c r="G656" s="124"/>
      <c r="Q656" s="90"/>
      <c r="R656" s="90"/>
    </row>
    <row r="657" spans="1:18" ht="72" x14ac:dyDescent="0.25">
      <c r="A657" s="121" t="s">
        <v>1037</v>
      </c>
      <c r="B657" s="125" t="s">
        <v>937</v>
      </c>
      <c r="C657" s="148" t="s">
        <v>13</v>
      </c>
      <c r="D657" s="122" t="s">
        <v>843</v>
      </c>
      <c r="E657" s="127">
        <v>1</v>
      </c>
      <c r="F657" s="124"/>
      <c r="G657" s="124"/>
      <c r="Q657" s="90"/>
      <c r="R657" s="90"/>
    </row>
    <row r="658" spans="1:18" ht="48" x14ac:dyDescent="0.25">
      <c r="A658" s="121" t="s">
        <v>1038</v>
      </c>
      <c r="B658" s="125" t="s">
        <v>941</v>
      </c>
      <c r="C658" s="148" t="s">
        <v>13</v>
      </c>
      <c r="D658" s="122" t="s">
        <v>843</v>
      </c>
      <c r="E658" s="129">
        <v>1</v>
      </c>
      <c r="F658" s="124"/>
      <c r="G658" s="124"/>
      <c r="Q658" s="90"/>
      <c r="R658" s="90"/>
    </row>
    <row r="659" spans="1:18" ht="84" x14ac:dyDescent="0.25">
      <c r="A659" s="121" t="s">
        <v>1039</v>
      </c>
      <c r="B659" s="125" t="s">
        <v>1040</v>
      </c>
      <c r="C659" s="148" t="s">
        <v>13</v>
      </c>
      <c r="D659" s="122" t="s">
        <v>843</v>
      </c>
      <c r="E659" s="127">
        <v>1</v>
      </c>
      <c r="F659" s="124"/>
      <c r="G659" s="124"/>
      <c r="Q659" s="90"/>
      <c r="R659" s="90"/>
    </row>
    <row r="660" spans="1:18" ht="60" x14ac:dyDescent="0.25">
      <c r="A660" s="121" t="s">
        <v>1041</v>
      </c>
      <c r="B660" s="125" t="s">
        <v>1042</v>
      </c>
      <c r="C660" s="148" t="s">
        <v>13</v>
      </c>
      <c r="D660" s="122" t="s">
        <v>843</v>
      </c>
      <c r="E660" s="127">
        <v>1</v>
      </c>
      <c r="F660" s="124"/>
      <c r="G660" s="124"/>
      <c r="Q660" s="90"/>
      <c r="R660" s="90"/>
    </row>
    <row r="661" spans="1:18" ht="60" x14ac:dyDescent="0.25">
      <c r="A661" s="121" t="s">
        <v>1043</v>
      </c>
      <c r="B661" s="140" t="s">
        <v>953</v>
      </c>
      <c r="C661" s="148" t="s">
        <v>13</v>
      </c>
      <c r="D661" s="122" t="s">
        <v>843</v>
      </c>
      <c r="E661" s="127">
        <v>1</v>
      </c>
      <c r="F661" s="124"/>
      <c r="G661" s="124"/>
      <c r="Q661" s="90"/>
      <c r="R661" s="90"/>
    </row>
    <row r="662" spans="1:18" ht="48" x14ac:dyDescent="0.25">
      <c r="A662" s="121" t="s">
        <v>1044</v>
      </c>
      <c r="B662" s="125" t="s">
        <v>955</v>
      </c>
      <c r="C662" s="148" t="s">
        <v>13</v>
      </c>
      <c r="D662" s="122" t="s">
        <v>843</v>
      </c>
      <c r="E662" s="129">
        <v>1</v>
      </c>
      <c r="F662" s="124"/>
      <c r="G662" s="124"/>
      <c r="Q662" s="90"/>
      <c r="R662" s="90"/>
    </row>
    <row r="663" spans="1:18" ht="48" x14ac:dyDescent="0.25">
      <c r="A663" s="121" t="s">
        <v>1045</v>
      </c>
      <c r="B663" s="125" t="s">
        <v>1046</v>
      </c>
      <c r="C663" s="148" t="s">
        <v>13</v>
      </c>
      <c r="D663" s="122" t="s">
        <v>843</v>
      </c>
      <c r="E663" s="127">
        <v>1</v>
      </c>
      <c r="F663" s="124"/>
      <c r="G663" s="124"/>
      <c r="Q663" s="90"/>
      <c r="R663" s="90"/>
    </row>
    <row r="664" spans="1:18" ht="36" x14ac:dyDescent="0.25">
      <c r="A664" s="121" t="s">
        <v>1047</v>
      </c>
      <c r="B664" s="125" t="s">
        <v>1048</v>
      </c>
      <c r="C664" s="148" t="s">
        <v>13</v>
      </c>
      <c r="D664" s="122" t="s">
        <v>843</v>
      </c>
      <c r="E664" s="127">
        <v>1</v>
      </c>
      <c r="F664" s="124"/>
      <c r="G664" s="124"/>
      <c r="Q664" s="90"/>
      <c r="R664" s="90"/>
    </row>
    <row r="665" spans="1:18" ht="48" x14ac:dyDescent="0.25">
      <c r="A665" s="121" t="s">
        <v>1049</v>
      </c>
      <c r="B665" s="125" t="s">
        <v>1050</v>
      </c>
      <c r="C665" s="148" t="s">
        <v>13</v>
      </c>
      <c r="D665" s="122" t="s">
        <v>843</v>
      </c>
      <c r="E665" s="127">
        <v>2</v>
      </c>
      <c r="F665" s="124"/>
      <c r="G665" s="124"/>
      <c r="Q665" s="90"/>
      <c r="R665" s="90"/>
    </row>
    <row r="666" spans="1:18" ht="48" x14ac:dyDescent="0.25">
      <c r="A666" s="121" t="s">
        <v>1051</v>
      </c>
      <c r="B666" s="125" t="s">
        <v>1052</v>
      </c>
      <c r="C666" s="148" t="s">
        <v>13</v>
      </c>
      <c r="D666" s="122" t="s">
        <v>843</v>
      </c>
      <c r="E666" s="129">
        <v>4</v>
      </c>
      <c r="F666" s="124"/>
      <c r="G666" s="124"/>
      <c r="Q666" s="90"/>
      <c r="R666" s="90"/>
    </row>
    <row r="667" spans="1:18" ht="48" x14ac:dyDescent="0.25">
      <c r="A667" s="121" t="s">
        <v>1053</v>
      </c>
      <c r="B667" s="125" t="s">
        <v>1054</v>
      </c>
      <c r="C667" s="148" t="s">
        <v>13</v>
      </c>
      <c r="D667" s="122" t="s">
        <v>843</v>
      </c>
      <c r="E667" s="129">
        <v>23</v>
      </c>
      <c r="F667" s="124"/>
      <c r="G667" s="124"/>
      <c r="Q667" s="90"/>
      <c r="R667" s="90"/>
    </row>
    <row r="668" spans="1:18" ht="48" x14ac:dyDescent="0.25">
      <c r="A668" s="121" t="s">
        <v>1055</v>
      </c>
      <c r="B668" s="125" t="s">
        <v>1056</v>
      </c>
      <c r="C668" s="148" t="s">
        <v>13</v>
      </c>
      <c r="D668" s="122" t="s">
        <v>843</v>
      </c>
      <c r="E668" s="129">
        <v>6</v>
      </c>
      <c r="F668" s="124"/>
      <c r="G668" s="124"/>
      <c r="Q668" s="90"/>
      <c r="R668" s="90"/>
    </row>
    <row r="669" spans="1:18" ht="48" x14ac:dyDescent="0.25">
      <c r="A669" s="121" t="s">
        <v>1057</v>
      </c>
      <c r="B669" s="125" t="s">
        <v>1058</v>
      </c>
      <c r="C669" s="148" t="s">
        <v>13</v>
      </c>
      <c r="D669" s="122" t="s">
        <v>843</v>
      </c>
      <c r="E669" s="129">
        <v>80</v>
      </c>
      <c r="F669" s="124"/>
      <c r="G669" s="124"/>
      <c r="Q669" s="90"/>
      <c r="R669" s="90"/>
    </row>
    <row r="670" spans="1:18" ht="36" x14ac:dyDescent="0.25">
      <c r="A670" s="121" t="s">
        <v>1059</v>
      </c>
      <c r="B670" s="125" t="s">
        <v>971</v>
      </c>
      <c r="C670" s="148" t="s">
        <v>13</v>
      </c>
      <c r="D670" s="122" t="s">
        <v>843</v>
      </c>
      <c r="E670" s="127">
        <v>1</v>
      </c>
      <c r="F670" s="124"/>
      <c r="G670" s="124"/>
      <c r="Q670" s="90"/>
      <c r="R670" s="90"/>
    </row>
    <row r="671" spans="1:18" ht="24" x14ac:dyDescent="0.25">
      <c r="A671" s="121" t="s">
        <v>1060</v>
      </c>
      <c r="B671" s="125" t="s">
        <v>973</v>
      </c>
      <c r="C671" s="148" t="s">
        <v>13</v>
      </c>
      <c r="D671" s="122" t="s">
        <v>843</v>
      </c>
      <c r="E671" s="129">
        <v>1</v>
      </c>
      <c r="F671" s="124"/>
      <c r="G671" s="124"/>
      <c r="Q671" s="90"/>
      <c r="R671" s="90"/>
    </row>
    <row r="672" spans="1:18" ht="24" x14ac:dyDescent="0.25">
      <c r="A672" s="121" t="s">
        <v>1061</v>
      </c>
      <c r="B672" s="125" t="s">
        <v>975</v>
      </c>
      <c r="C672" s="148" t="s">
        <v>13</v>
      </c>
      <c r="D672" s="122" t="s">
        <v>843</v>
      </c>
      <c r="E672" s="129">
        <v>1</v>
      </c>
      <c r="F672" s="124"/>
      <c r="G672" s="124"/>
      <c r="Q672" s="90"/>
      <c r="R672" s="90"/>
    </row>
    <row r="673" spans="1:18" ht="48" x14ac:dyDescent="0.25">
      <c r="A673" s="121" t="s">
        <v>1062</v>
      </c>
      <c r="B673" s="125" t="s">
        <v>977</v>
      </c>
      <c r="C673" s="148" t="s">
        <v>13</v>
      </c>
      <c r="D673" s="122" t="s">
        <v>843</v>
      </c>
      <c r="E673" s="129">
        <v>1</v>
      </c>
      <c r="F673" s="124"/>
      <c r="G673" s="124"/>
      <c r="Q673" s="90"/>
      <c r="R673" s="90"/>
    </row>
    <row r="674" spans="1:18" ht="24" x14ac:dyDescent="0.25">
      <c r="A674" s="121" t="s">
        <v>1063</v>
      </c>
      <c r="B674" s="125" t="s">
        <v>1064</v>
      </c>
      <c r="C674" s="148" t="s">
        <v>13</v>
      </c>
      <c r="D674" s="122" t="s">
        <v>843</v>
      </c>
      <c r="E674" s="129">
        <v>8</v>
      </c>
      <c r="F674" s="124"/>
      <c r="G674" s="124"/>
      <c r="Q674" s="90"/>
      <c r="R674" s="90"/>
    </row>
    <row r="675" spans="1:18" ht="36" x14ac:dyDescent="0.25">
      <c r="A675" s="121" t="s">
        <v>1065</v>
      </c>
      <c r="B675" s="141" t="s">
        <v>981</v>
      </c>
      <c r="C675" s="148" t="s">
        <v>13</v>
      </c>
      <c r="D675" s="122" t="s">
        <v>843</v>
      </c>
      <c r="E675" s="126">
        <v>2</v>
      </c>
      <c r="F675" s="124"/>
      <c r="G675" s="124"/>
      <c r="Q675" s="90"/>
      <c r="R675" s="90"/>
    </row>
    <row r="676" spans="1:18" ht="36" x14ac:dyDescent="0.25">
      <c r="A676" s="121" t="s">
        <v>1066</v>
      </c>
      <c r="B676" s="141" t="s">
        <v>983</v>
      </c>
      <c r="C676" s="148" t="s">
        <v>13</v>
      </c>
      <c r="D676" s="122" t="s">
        <v>843</v>
      </c>
      <c r="E676" s="126">
        <v>1</v>
      </c>
      <c r="F676" s="124"/>
      <c r="G676" s="124"/>
      <c r="Q676" s="90"/>
      <c r="R676" s="90"/>
    </row>
    <row r="677" spans="1:18" ht="48" x14ac:dyDescent="0.25">
      <c r="A677" s="121" t="s">
        <v>1067</v>
      </c>
      <c r="B677" s="142" t="s">
        <v>985</v>
      </c>
      <c r="C677" s="148" t="s">
        <v>13</v>
      </c>
      <c r="D677" s="122" t="s">
        <v>843</v>
      </c>
      <c r="E677" s="126">
        <v>1</v>
      </c>
      <c r="F677" s="124"/>
      <c r="G677" s="124"/>
      <c r="Q677" s="90"/>
      <c r="R677" s="90"/>
    </row>
    <row r="678" spans="1:18" ht="24" x14ac:dyDescent="0.25">
      <c r="A678" s="121" t="s">
        <v>1068</v>
      </c>
      <c r="B678" s="142" t="s">
        <v>987</v>
      </c>
      <c r="C678" s="148" t="s">
        <v>13</v>
      </c>
      <c r="D678" s="122" t="s">
        <v>843</v>
      </c>
      <c r="E678" s="126">
        <v>3</v>
      </c>
      <c r="F678" s="124"/>
      <c r="G678" s="124"/>
      <c r="Q678" s="90"/>
      <c r="R678" s="90"/>
    </row>
    <row r="679" spans="1:18" x14ac:dyDescent="0.2">
      <c r="A679" s="368" t="s">
        <v>1069</v>
      </c>
      <c r="B679" s="369"/>
      <c r="C679" s="369"/>
      <c r="D679" s="369"/>
      <c r="E679" s="369"/>
      <c r="F679" s="369"/>
      <c r="G679" s="128"/>
      <c r="Q679" s="205"/>
      <c r="R679" s="205"/>
    </row>
    <row r="680" spans="1:18" x14ac:dyDescent="0.2">
      <c r="A680" s="146"/>
      <c r="B680" s="234"/>
      <c r="C680" s="234"/>
      <c r="D680" s="234"/>
      <c r="E680" s="234"/>
      <c r="F680" s="235"/>
      <c r="G680" s="235"/>
    </row>
    <row r="681" spans="1:18" x14ac:dyDescent="0.25">
      <c r="A681" s="144" t="s">
        <v>1070</v>
      </c>
      <c r="B681" s="379" t="s">
        <v>1071</v>
      </c>
      <c r="C681" s="379"/>
      <c r="D681" s="379"/>
      <c r="E681" s="379"/>
      <c r="F681" s="379"/>
      <c r="G681" s="379"/>
      <c r="H681" s="379"/>
      <c r="I681" s="379"/>
      <c r="J681" s="379"/>
      <c r="K681" s="379"/>
      <c r="L681" s="379"/>
      <c r="M681" s="379"/>
      <c r="N681" s="379"/>
      <c r="O681" s="379"/>
      <c r="P681" s="379"/>
      <c r="Q681" s="379"/>
      <c r="R681" s="379"/>
    </row>
    <row r="682" spans="1:18" ht="72" x14ac:dyDescent="0.25">
      <c r="A682" s="121" t="s">
        <v>1072</v>
      </c>
      <c r="B682" s="225" t="s">
        <v>1073</v>
      </c>
      <c r="C682" s="226" t="s">
        <v>13</v>
      </c>
      <c r="D682" s="227" t="s">
        <v>843</v>
      </c>
      <c r="E682" s="233">
        <v>5</v>
      </c>
      <c r="F682" s="230"/>
      <c r="G682" s="230"/>
      <c r="Q682" s="90"/>
      <c r="R682" s="90"/>
    </row>
    <row r="683" spans="1:18" ht="72" x14ac:dyDescent="0.25">
      <c r="A683" s="121" t="s">
        <v>1074</v>
      </c>
      <c r="B683" s="125" t="s">
        <v>858</v>
      </c>
      <c r="C683" s="148" t="s">
        <v>13</v>
      </c>
      <c r="D683" s="122" t="s">
        <v>843</v>
      </c>
      <c r="E683" s="126">
        <v>1</v>
      </c>
      <c r="F683" s="124"/>
      <c r="G683" s="124"/>
      <c r="Q683" s="90"/>
      <c r="R683" s="90"/>
    </row>
    <row r="684" spans="1:18" ht="36" x14ac:dyDescent="0.25">
      <c r="A684" s="121" t="s">
        <v>1075</v>
      </c>
      <c r="B684" s="125" t="s">
        <v>860</v>
      </c>
      <c r="C684" s="148" t="s">
        <v>13</v>
      </c>
      <c r="D684" s="122" t="s">
        <v>843</v>
      </c>
      <c r="E684" s="126">
        <v>6</v>
      </c>
      <c r="F684" s="124"/>
      <c r="G684" s="124"/>
      <c r="Q684" s="90"/>
      <c r="R684" s="90"/>
    </row>
    <row r="685" spans="1:18" ht="60" x14ac:dyDescent="0.25">
      <c r="A685" s="121" t="s">
        <v>1076</v>
      </c>
      <c r="B685" s="125" t="s">
        <v>997</v>
      </c>
      <c r="C685" s="148" t="s">
        <v>13</v>
      </c>
      <c r="D685" s="122" t="s">
        <v>843</v>
      </c>
      <c r="E685" s="138">
        <v>1</v>
      </c>
      <c r="F685" s="124"/>
      <c r="G685" s="124"/>
      <c r="Q685" s="90"/>
      <c r="R685" s="90"/>
    </row>
    <row r="686" spans="1:18" ht="60" x14ac:dyDescent="0.25">
      <c r="A686" s="121" t="s">
        <v>1077</v>
      </c>
      <c r="B686" s="139" t="s">
        <v>999</v>
      </c>
      <c r="C686" s="148" t="s">
        <v>13</v>
      </c>
      <c r="D686" s="122" t="s">
        <v>843</v>
      </c>
      <c r="E686" s="138">
        <v>4</v>
      </c>
      <c r="F686" s="124"/>
      <c r="G686" s="124"/>
      <c r="Q686" s="90"/>
      <c r="R686" s="90"/>
    </row>
    <row r="687" spans="1:18" ht="72" x14ac:dyDescent="0.25">
      <c r="A687" s="121" t="s">
        <v>1078</v>
      </c>
      <c r="B687" s="139" t="s">
        <v>1079</v>
      </c>
      <c r="C687" s="148" t="s">
        <v>13</v>
      </c>
      <c r="D687" s="122" t="s">
        <v>843</v>
      </c>
      <c r="E687" s="138">
        <v>1</v>
      </c>
      <c r="F687" s="124"/>
      <c r="G687" s="124"/>
      <c r="Q687" s="90"/>
      <c r="R687" s="90"/>
    </row>
    <row r="688" spans="1:18" ht="72" x14ac:dyDescent="0.25">
      <c r="A688" s="121" t="s">
        <v>1080</v>
      </c>
      <c r="B688" s="139" t="s">
        <v>1081</v>
      </c>
      <c r="C688" s="148" t="s">
        <v>13</v>
      </c>
      <c r="D688" s="122" t="s">
        <v>843</v>
      </c>
      <c r="E688" s="138">
        <v>1</v>
      </c>
      <c r="F688" s="124"/>
      <c r="G688" s="124"/>
      <c r="Q688" s="90"/>
      <c r="R688" s="90"/>
    </row>
    <row r="689" spans="1:18" ht="72" x14ac:dyDescent="0.25">
      <c r="A689" s="121" t="s">
        <v>1082</v>
      </c>
      <c r="B689" s="140" t="s">
        <v>1083</v>
      </c>
      <c r="C689" s="148" t="s">
        <v>13</v>
      </c>
      <c r="D689" s="122" t="s">
        <v>843</v>
      </c>
      <c r="E689" s="138">
        <v>1</v>
      </c>
      <c r="F689" s="124"/>
      <c r="G689" s="124"/>
      <c r="Q689" s="90"/>
      <c r="R689" s="90"/>
    </row>
    <row r="690" spans="1:18" ht="72" x14ac:dyDescent="0.25">
      <c r="A690" s="121" t="s">
        <v>1084</v>
      </c>
      <c r="B690" s="140" t="s">
        <v>1085</v>
      </c>
      <c r="C690" s="148" t="s">
        <v>13</v>
      </c>
      <c r="D690" s="122" t="s">
        <v>843</v>
      </c>
      <c r="E690" s="138">
        <v>1</v>
      </c>
      <c r="F690" s="124"/>
      <c r="G690" s="124"/>
      <c r="Q690" s="90"/>
      <c r="R690" s="90"/>
    </row>
    <row r="691" spans="1:18" ht="60" x14ac:dyDescent="0.25">
      <c r="A691" s="121" t="s">
        <v>1086</v>
      </c>
      <c r="B691" s="125" t="s">
        <v>1087</v>
      </c>
      <c r="C691" s="148" t="s">
        <v>13</v>
      </c>
      <c r="D691" s="122" t="s">
        <v>843</v>
      </c>
      <c r="E691" s="126">
        <v>1</v>
      </c>
      <c r="F691" s="124"/>
      <c r="G691" s="124"/>
      <c r="Q691" s="90"/>
      <c r="R691" s="90"/>
    </row>
    <row r="692" spans="1:18" ht="60" x14ac:dyDescent="0.25">
      <c r="A692" s="121" t="s">
        <v>1088</v>
      </c>
      <c r="B692" s="125" t="s">
        <v>1089</v>
      </c>
      <c r="C692" s="148" t="s">
        <v>13</v>
      </c>
      <c r="D692" s="122" t="s">
        <v>843</v>
      </c>
      <c r="E692" s="126">
        <v>1</v>
      </c>
      <c r="F692" s="124"/>
      <c r="G692" s="124"/>
      <c r="Q692" s="90"/>
      <c r="R692" s="90"/>
    </row>
    <row r="693" spans="1:18" ht="36" x14ac:dyDescent="0.25">
      <c r="A693" s="121" t="s">
        <v>1090</v>
      </c>
      <c r="B693" s="125" t="s">
        <v>1091</v>
      </c>
      <c r="C693" s="148" t="s">
        <v>13</v>
      </c>
      <c r="D693" s="122" t="s">
        <v>843</v>
      </c>
      <c r="E693" s="126">
        <v>13</v>
      </c>
      <c r="F693" s="124"/>
      <c r="G693" s="124"/>
      <c r="Q693" s="90"/>
      <c r="R693" s="90"/>
    </row>
    <row r="694" spans="1:18" ht="36" x14ac:dyDescent="0.25">
      <c r="A694" s="121" t="s">
        <v>1092</v>
      </c>
      <c r="B694" s="125" t="s">
        <v>880</v>
      </c>
      <c r="C694" s="148" t="s">
        <v>13</v>
      </c>
      <c r="D694" s="122" t="s">
        <v>843</v>
      </c>
      <c r="E694" s="126">
        <v>3</v>
      </c>
      <c r="F694" s="124"/>
      <c r="G694" s="124"/>
      <c r="Q694" s="90"/>
      <c r="R694" s="90"/>
    </row>
    <row r="695" spans="1:18" ht="36" x14ac:dyDescent="0.25">
      <c r="A695" s="121" t="s">
        <v>1093</v>
      </c>
      <c r="B695" s="125" t="s">
        <v>882</v>
      </c>
      <c r="C695" s="148" t="s">
        <v>13</v>
      </c>
      <c r="D695" s="122" t="s">
        <v>843</v>
      </c>
      <c r="E695" s="126">
        <v>1</v>
      </c>
      <c r="F695" s="124"/>
      <c r="G695" s="124"/>
      <c r="Q695" s="90"/>
      <c r="R695" s="90"/>
    </row>
    <row r="696" spans="1:18" ht="36" x14ac:dyDescent="0.25">
      <c r="A696" s="121" t="s">
        <v>1094</v>
      </c>
      <c r="B696" s="125" t="s">
        <v>1010</v>
      </c>
      <c r="C696" s="148" t="s">
        <v>13</v>
      </c>
      <c r="D696" s="122" t="s">
        <v>843</v>
      </c>
      <c r="E696" s="126">
        <v>3</v>
      </c>
      <c r="F696" s="124"/>
      <c r="G696" s="124"/>
      <c r="Q696" s="90"/>
      <c r="R696" s="90"/>
    </row>
    <row r="697" spans="1:18" ht="48" x14ac:dyDescent="0.25">
      <c r="A697" s="121" t="s">
        <v>1095</v>
      </c>
      <c r="B697" s="125" t="s">
        <v>888</v>
      </c>
      <c r="C697" s="148" t="s">
        <v>13</v>
      </c>
      <c r="D697" s="122" t="s">
        <v>843</v>
      </c>
      <c r="E697" s="126">
        <v>2</v>
      </c>
      <c r="F697" s="124"/>
      <c r="G697" s="124"/>
      <c r="Q697" s="90"/>
      <c r="R697" s="90"/>
    </row>
    <row r="698" spans="1:18" ht="48" x14ac:dyDescent="0.25">
      <c r="A698" s="121" t="s">
        <v>1096</v>
      </c>
      <c r="B698" s="125" t="s">
        <v>1097</v>
      </c>
      <c r="C698" s="148" t="s">
        <v>13</v>
      </c>
      <c r="D698" s="122" t="s">
        <v>843</v>
      </c>
      <c r="E698" s="126">
        <v>1</v>
      </c>
      <c r="F698" s="124"/>
      <c r="G698" s="124"/>
      <c r="Q698" s="90"/>
      <c r="R698" s="90"/>
    </row>
    <row r="699" spans="1:18" ht="48" x14ac:dyDescent="0.25">
      <c r="A699" s="121" t="s">
        <v>1098</v>
      </c>
      <c r="B699" s="125" t="s">
        <v>1099</v>
      </c>
      <c r="C699" s="148" t="s">
        <v>13</v>
      </c>
      <c r="D699" s="122" t="s">
        <v>843</v>
      </c>
      <c r="E699" s="126">
        <v>2</v>
      </c>
      <c r="F699" s="124"/>
      <c r="G699" s="124"/>
      <c r="Q699" s="90"/>
      <c r="R699" s="90"/>
    </row>
    <row r="700" spans="1:18" ht="24" x14ac:dyDescent="0.25">
      <c r="A700" s="121" t="s">
        <v>1100</v>
      </c>
      <c r="B700" s="125" t="s">
        <v>890</v>
      </c>
      <c r="C700" s="148" t="s">
        <v>13</v>
      </c>
      <c r="D700" s="122" t="s">
        <v>843</v>
      </c>
      <c r="E700" s="126">
        <v>1</v>
      </c>
      <c r="F700" s="124"/>
      <c r="G700" s="124"/>
      <c r="Q700" s="90"/>
      <c r="R700" s="90"/>
    </row>
    <row r="701" spans="1:18" ht="24" x14ac:dyDescent="0.25">
      <c r="A701" s="121" t="s">
        <v>1101</v>
      </c>
      <c r="B701" s="125" t="s">
        <v>876</v>
      </c>
      <c r="C701" s="148" t="s">
        <v>13</v>
      </c>
      <c r="D701" s="122" t="s">
        <v>843</v>
      </c>
      <c r="E701" s="126">
        <v>3</v>
      </c>
      <c r="F701" s="124"/>
      <c r="G701" s="124"/>
      <c r="Q701" s="90"/>
      <c r="R701" s="90"/>
    </row>
    <row r="702" spans="1:18" ht="24" x14ac:dyDescent="0.25">
      <c r="A702" s="121" t="s">
        <v>1102</v>
      </c>
      <c r="B702" s="125" t="s">
        <v>895</v>
      </c>
      <c r="C702" s="148" t="s">
        <v>13</v>
      </c>
      <c r="D702" s="122" t="s">
        <v>843</v>
      </c>
      <c r="E702" s="126">
        <v>4</v>
      </c>
      <c r="F702" s="124"/>
      <c r="G702" s="124"/>
      <c r="Q702" s="90"/>
      <c r="R702" s="90"/>
    </row>
    <row r="703" spans="1:18" ht="24" x14ac:dyDescent="0.25">
      <c r="A703" s="121" t="s">
        <v>1103</v>
      </c>
      <c r="B703" s="125" t="s">
        <v>897</v>
      </c>
      <c r="C703" s="148" t="s">
        <v>13</v>
      </c>
      <c r="D703" s="122" t="s">
        <v>843</v>
      </c>
      <c r="E703" s="126">
        <v>1</v>
      </c>
      <c r="F703" s="124"/>
      <c r="G703" s="124"/>
      <c r="Q703" s="90"/>
      <c r="R703" s="90"/>
    </row>
    <row r="704" spans="1:18" ht="24" x14ac:dyDescent="0.25">
      <c r="A704" s="121" t="s">
        <v>1104</v>
      </c>
      <c r="B704" s="125" t="s">
        <v>899</v>
      </c>
      <c r="C704" s="148" t="s">
        <v>13</v>
      </c>
      <c r="D704" s="122" t="s">
        <v>843</v>
      </c>
      <c r="E704" s="126">
        <v>1</v>
      </c>
      <c r="F704" s="124"/>
      <c r="G704" s="124"/>
      <c r="Q704" s="90"/>
      <c r="R704" s="90"/>
    </row>
    <row r="705" spans="1:18" ht="24" x14ac:dyDescent="0.25">
      <c r="A705" s="121" t="s">
        <v>1105</v>
      </c>
      <c r="B705" s="125" t="s">
        <v>901</v>
      </c>
      <c r="C705" s="148" t="s">
        <v>13</v>
      </c>
      <c r="D705" s="122" t="s">
        <v>843</v>
      </c>
      <c r="E705" s="126">
        <v>4</v>
      </c>
      <c r="F705" s="124"/>
      <c r="G705" s="124"/>
      <c r="Q705" s="90"/>
      <c r="R705" s="90"/>
    </row>
    <row r="706" spans="1:18" ht="24" x14ac:dyDescent="0.25">
      <c r="A706" s="121" t="s">
        <v>1106</v>
      </c>
      <c r="B706" s="125" t="s">
        <v>903</v>
      </c>
      <c r="C706" s="148" t="s">
        <v>13</v>
      </c>
      <c r="D706" s="122" t="s">
        <v>843</v>
      </c>
      <c r="E706" s="126">
        <v>4</v>
      </c>
      <c r="F706" s="124"/>
      <c r="G706" s="124"/>
      <c r="Q706" s="90"/>
      <c r="R706" s="90"/>
    </row>
    <row r="707" spans="1:18" ht="24" x14ac:dyDescent="0.25">
      <c r="A707" s="121" t="s">
        <v>1107</v>
      </c>
      <c r="B707" s="125" t="s">
        <v>905</v>
      </c>
      <c r="C707" s="148" t="s">
        <v>13</v>
      </c>
      <c r="D707" s="122" t="s">
        <v>843</v>
      </c>
      <c r="E707" s="126">
        <v>2</v>
      </c>
      <c r="F707" s="124"/>
      <c r="G707" s="124"/>
      <c r="Q707" s="90"/>
      <c r="R707" s="90"/>
    </row>
    <row r="708" spans="1:18" ht="24" x14ac:dyDescent="0.25">
      <c r="A708" s="121" t="s">
        <v>1108</v>
      </c>
      <c r="B708" s="125" t="s">
        <v>907</v>
      </c>
      <c r="C708" s="148" t="s">
        <v>13</v>
      </c>
      <c r="D708" s="122" t="s">
        <v>843</v>
      </c>
      <c r="E708" s="126">
        <v>2</v>
      </c>
      <c r="F708" s="124"/>
      <c r="G708" s="124"/>
      <c r="Q708" s="90"/>
      <c r="R708" s="90"/>
    </row>
    <row r="709" spans="1:18" ht="48" x14ac:dyDescent="0.25">
      <c r="A709" s="121" t="s">
        <v>1109</v>
      </c>
      <c r="B709" s="125" t="s">
        <v>1110</v>
      </c>
      <c r="C709" s="148" t="s">
        <v>13</v>
      </c>
      <c r="D709" s="122" t="s">
        <v>843</v>
      </c>
      <c r="E709" s="126">
        <v>1</v>
      </c>
      <c r="F709" s="124"/>
      <c r="G709" s="124"/>
      <c r="Q709" s="90"/>
      <c r="R709" s="90"/>
    </row>
    <row r="710" spans="1:18" ht="48" x14ac:dyDescent="0.25">
      <c r="A710" s="121" t="s">
        <v>1111</v>
      </c>
      <c r="B710" s="125" t="s">
        <v>1112</v>
      </c>
      <c r="C710" s="148" t="s">
        <v>13</v>
      </c>
      <c r="D710" s="122" t="s">
        <v>843</v>
      </c>
      <c r="E710" s="126">
        <v>3</v>
      </c>
      <c r="F710" s="124"/>
      <c r="G710" s="124"/>
      <c r="Q710" s="90"/>
      <c r="R710" s="90"/>
    </row>
    <row r="711" spans="1:18" ht="24" x14ac:dyDescent="0.25">
      <c r="A711" s="121" t="s">
        <v>1113</v>
      </c>
      <c r="B711" s="125" t="s">
        <v>911</v>
      </c>
      <c r="C711" s="148" t="s">
        <v>13</v>
      </c>
      <c r="D711" s="122" t="s">
        <v>843</v>
      </c>
      <c r="E711" s="126">
        <v>46</v>
      </c>
      <c r="F711" s="124"/>
      <c r="G711" s="124"/>
      <c r="Q711" s="90"/>
      <c r="R711" s="90"/>
    </row>
    <row r="712" spans="1:18" ht="24" x14ac:dyDescent="0.25">
      <c r="A712" s="121" t="s">
        <v>1114</v>
      </c>
      <c r="B712" s="125" t="s">
        <v>913</v>
      </c>
      <c r="C712" s="148" t="s">
        <v>13</v>
      </c>
      <c r="D712" s="122" t="s">
        <v>843</v>
      </c>
      <c r="E712" s="126">
        <v>40</v>
      </c>
      <c r="F712" s="124"/>
      <c r="G712" s="124"/>
      <c r="Q712" s="90"/>
      <c r="R712" s="90"/>
    </row>
    <row r="713" spans="1:18" ht="24" x14ac:dyDescent="0.25">
      <c r="A713" s="121" t="s">
        <v>1115</v>
      </c>
      <c r="B713" s="125" t="s">
        <v>915</v>
      </c>
      <c r="C713" s="148" t="s">
        <v>13</v>
      </c>
      <c r="D713" s="122" t="s">
        <v>843</v>
      </c>
      <c r="E713" s="126">
        <v>1</v>
      </c>
      <c r="F713" s="124"/>
      <c r="G713" s="124"/>
      <c r="Q713" s="90"/>
      <c r="R713" s="90"/>
    </row>
    <row r="714" spans="1:18" ht="36" x14ac:dyDescent="0.25">
      <c r="A714" s="121" t="s">
        <v>1116</v>
      </c>
      <c r="B714" s="125" t="s">
        <v>1117</v>
      </c>
      <c r="C714" s="148" t="s">
        <v>13</v>
      </c>
      <c r="D714" s="122" t="s">
        <v>843</v>
      </c>
      <c r="E714" s="126">
        <v>1</v>
      </c>
      <c r="F714" s="124"/>
      <c r="G714" s="124"/>
      <c r="Q714" s="90"/>
      <c r="R714" s="90"/>
    </row>
    <row r="715" spans="1:18" ht="36" x14ac:dyDescent="0.25">
      <c r="A715" s="121" t="s">
        <v>1118</v>
      </c>
      <c r="B715" s="125" t="s">
        <v>919</v>
      </c>
      <c r="C715" s="148" t="s">
        <v>13</v>
      </c>
      <c r="D715" s="122" t="s">
        <v>843</v>
      </c>
      <c r="E715" s="126">
        <v>2</v>
      </c>
      <c r="F715" s="124"/>
      <c r="G715" s="124"/>
      <c r="Q715" s="90"/>
      <c r="R715" s="90"/>
    </row>
    <row r="716" spans="1:18" ht="36" x14ac:dyDescent="0.25">
      <c r="A716" s="121" t="s">
        <v>1119</v>
      </c>
      <c r="B716" s="125" t="s">
        <v>921</v>
      </c>
      <c r="C716" s="148" t="s">
        <v>13</v>
      </c>
      <c r="D716" s="122" t="s">
        <v>843</v>
      </c>
      <c r="E716" s="126">
        <v>3</v>
      </c>
      <c r="F716" s="124"/>
      <c r="G716" s="124"/>
      <c r="Q716" s="90"/>
      <c r="R716" s="90"/>
    </row>
    <row r="717" spans="1:18" ht="36" x14ac:dyDescent="0.25">
      <c r="A717" s="121" t="s">
        <v>1120</v>
      </c>
      <c r="B717" s="125" t="s">
        <v>923</v>
      </c>
      <c r="C717" s="148" t="s">
        <v>13</v>
      </c>
      <c r="D717" s="122" t="s">
        <v>843</v>
      </c>
      <c r="E717" s="126">
        <v>2</v>
      </c>
      <c r="F717" s="124"/>
      <c r="G717" s="124"/>
      <c r="Q717" s="90"/>
      <c r="R717" s="90"/>
    </row>
    <row r="718" spans="1:18" ht="36" x14ac:dyDescent="0.25">
      <c r="A718" s="121" t="s">
        <v>1121</v>
      </c>
      <c r="B718" s="125" t="s">
        <v>1122</v>
      </c>
      <c r="C718" s="148" t="s">
        <v>13</v>
      </c>
      <c r="D718" s="122" t="s">
        <v>843</v>
      </c>
      <c r="E718" s="126">
        <v>1</v>
      </c>
      <c r="F718" s="124"/>
      <c r="G718" s="124"/>
      <c r="Q718" s="90"/>
      <c r="R718" s="90"/>
    </row>
    <row r="719" spans="1:18" ht="36" x14ac:dyDescent="0.25">
      <c r="A719" s="121" t="s">
        <v>1123</v>
      </c>
      <c r="B719" s="125" t="s">
        <v>927</v>
      </c>
      <c r="C719" s="148" t="s">
        <v>13</v>
      </c>
      <c r="D719" s="122" t="s">
        <v>843</v>
      </c>
      <c r="E719" s="126">
        <v>4</v>
      </c>
      <c r="F719" s="124"/>
      <c r="G719" s="124"/>
      <c r="Q719" s="90"/>
      <c r="R719" s="90"/>
    </row>
    <row r="720" spans="1:18" ht="36" x14ac:dyDescent="0.25">
      <c r="A720" s="121" t="s">
        <v>1124</v>
      </c>
      <c r="B720" s="125" t="s">
        <v>929</v>
      </c>
      <c r="C720" s="148" t="s">
        <v>13</v>
      </c>
      <c r="D720" s="122" t="s">
        <v>843</v>
      </c>
      <c r="E720" s="126">
        <v>28</v>
      </c>
      <c r="F720" s="124"/>
      <c r="G720" s="124"/>
      <c r="Q720" s="90"/>
      <c r="R720" s="90"/>
    </row>
    <row r="721" spans="1:18" ht="60" x14ac:dyDescent="0.25">
      <c r="A721" s="121" t="s">
        <v>1125</v>
      </c>
      <c r="B721" s="125" t="s">
        <v>1126</v>
      </c>
      <c r="C721" s="148" t="s">
        <v>13</v>
      </c>
      <c r="D721" s="122" t="s">
        <v>843</v>
      </c>
      <c r="E721" s="126">
        <v>1</v>
      </c>
      <c r="F721" s="124"/>
      <c r="G721" s="124"/>
      <c r="Q721" s="90"/>
      <c r="R721" s="90"/>
    </row>
    <row r="722" spans="1:18" ht="60" x14ac:dyDescent="0.25">
      <c r="A722" s="121" t="s">
        <v>1127</v>
      </c>
      <c r="B722" s="125" t="s">
        <v>933</v>
      </c>
      <c r="C722" s="148" t="s">
        <v>13</v>
      </c>
      <c r="D722" s="122" t="s">
        <v>843</v>
      </c>
      <c r="E722" s="126">
        <v>1</v>
      </c>
      <c r="F722" s="124"/>
      <c r="G722" s="124"/>
      <c r="Q722" s="90"/>
      <c r="R722" s="90"/>
    </row>
    <row r="723" spans="1:18" ht="36" x14ac:dyDescent="0.25">
      <c r="A723" s="121" t="s">
        <v>1128</v>
      </c>
      <c r="B723" s="140" t="s">
        <v>1036</v>
      </c>
      <c r="C723" s="148" t="s">
        <v>13</v>
      </c>
      <c r="D723" s="122" t="s">
        <v>843</v>
      </c>
      <c r="E723" s="126">
        <v>2</v>
      </c>
      <c r="F723" s="124"/>
      <c r="G723" s="124"/>
      <c r="Q723" s="90"/>
      <c r="R723" s="90"/>
    </row>
    <row r="724" spans="1:18" ht="36" x14ac:dyDescent="0.25">
      <c r="A724" s="121" t="s">
        <v>1129</v>
      </c>
      <c r="B724" s="140" t="s">
        <v>1130</v>
      </c>
      <c r="C724" s="148" t="s">
        <v>13</v>
      </c>
      <c r="D724" s="122" t="s">
        <v>843</v>
      </c>
      <c r="E724" s="126">
        <v>2</v>
      </c>
      <c r="F724" s="124"/>
      <c r="G724" s="124"/>
      <c r="Q724" s="90"/>
      <c r="R724" s="90"/>
    </row>
    <row r="725" spans="1:18" ht="72" x14ac:dyDescent="0.25">
      <c r="A725" s="121" t="s">
        <v>1131</v>
      </c>
      <c r="B725" s="125" t="s">
        <v>1132</v>
      </c>
      <c r="C725" s="148" t="s">
        <v>13</v>
      </c>
      <c r="D725" s="122" t="s">
        <v>843</v>
      </c>
      <c r="E725" s="126">
        <v>1</v>
      </c>
      <c r="F725" s="124"/>
      <c r="G725" s="124"/>
      <c r="Q725" s="90"/>
      <c r="R725" s="90"/>
    </row>
    <row r="726" spans="1:18" ht="48" x14ac:dyDescent="0.25">
      <c r="A726" s="121" t="s">
        <v>1133</v>
      </c>
      <c r="B726" s="125" t="s">
        <v>1134</v>
      </c>
      <c r="C726" s="148" t="s">
        <v>13</v>
      </c>
      <c r="D726" s="122" t="s">
        <v>843</v>
      </c>
      <c r="E726" s="126">
        <v>2</v>
      </c>
      <c r="F726" s="124"/>
      <c r="G726" s="124"/>
      <c r="Q726" s="90"/>
      <c r="R726" s="90"/>
    </row>
    <row r="727" spans="1:18" ht="48" x14ac:dyDescent="0.25">
      <c r="A727" s="121" t="s">
        <v>1135</v>
      </c>
      <c r="B727" s="125" t="s">
        <v>1136</v>
      </c>
      <c r="C727" s="148" t="s">
        <v>13</v>
      </c>
      <c r="D727" s="122" t="s">
        <v>843</v>
      </c>
      <c r="E727" s="126">
        <v>1</v>
      </c>
      <c r="F727" s="124"/>
      <c r="G727" s="124"/>
      <c r="Q727" s="90"/>
      <c r="R727" s="90"/>
    </row>
    <row r="728" spans="1:18" ht="48" x14ac:dyDescent="0.25">
      <c r="A728" s="121" t="s">
        <v>1137</v>
      </c>
      <c r="B728" s="125" t="s">
        <v>1138</v>
      </c>
      <c r="C728" s="148" t="s">
        <v>13</v>
      </c>
      <c r="D728" s="122" t="s">
        <v>843</v>
      </c>
      <c r="E728" s="126">
        <v>2</v>
      </c>
      <c r="F728" s="124"/>
      <c r="G728" s="124"/>
      <c r="Q728" s="90"/>
      <c r="R728" s="90"/>
    </row>
    <row r="729" spans="1:18" ht="84" x14ac:dyDescent="0.25">
      <c r="A729" s="121" t="s">
        <v>1139</v>
      </c>
      <c r="B729" s="125" t="s">
        <v>943</v>
      </c>
      <c r="C729" s="148" t="s">
        <v>13</v>
      </c>
      <c r="D729" s="122" t="s">
        <v>843</v>
      </c>
      <c r="E729" s="126">
        <v>1</v>
      </c>
      <c r="F729" s="124"/>
      <c r="G729" s="124"/>
      <c r="Q729" s="90"/>
      <c r="R729" s="90"/>
    </row>
    <row r="730" spans="1:18" ht="36" x14ac:dyDescent="0.25">
      <c r="A730" s="121" t="s">
        <v>1140</v>
      </c>
      <c r="B730" s="125" t="s">
        <v>1141</v>
      </c>
      <c r="C730" s="148" t="s">
        <v>13</v>
      </c>
      <c r="D730" s="122" t="s">
        <v>843</v>
      </c>
      <c r="E730" s="126">
        <v>1</v>
      </c>
      <c r="F730" s="124"/>
      <c r="G730" s="124"/>
      <c r="Q730" s="90"/>
      <c r="R730" s="90"/>
    </row>
    <row r="731" spans="1:18" ht="24" x14ac:dyDescent="0.25">
      <c r="A731" s="121" t="s">
        <v>1142</v>
      </c>
      <c r="B731" s="125" t="s">
        <v>947</v>
      </c>
      <c r="C731" s="148" t="s">
        <v>13</v>
      </c>
      <c r="D731" s="122" t="s">
        <v>843</v>
      </c>
      <c r="E731" s="126">
        <v>1</v>
      </c>
      <c r="F731" s="124"/>
      <c r="G731" s="124"/>
      <c r="Q731" s="90"/>
      <c r="R731" s="90"/>
    </row>
    <row r="732" spans="1:18" ht="60" x14ac:dyDescent="0.25">
      <c r="A732" s="121" t="s">
        <v>1143</v>
      </c>
      <c r="B732" s="125" t="s">
        <v>1144</v>
      </c>
      <c r="C732" s="148" t="s">
        <v>13</v>
      </c>
      <c r="D732" s="122" t="s">
        <v>843</v>
      </c>
      <c r="E732" s="126">
        <v>1</v>
      </c>
      <c r="F732" s="124"/>
      <c r="G732" s="124"/>
      <c r="Q732" s="90"/>
      <c r="R732" s="90"/>
    </row>
    <row r="733" spans="1:18" ht="60" x14ac:dyDescent="0.25">
      <c r="A733" s="121" t="s">
        <v>1145</v>
      </c>
      <c r="B733" s="125" t="s">
        <v>1146</v>
      </c>
      <c r="C733" s="148" t="s">
        <v>13</v>
      </c>
      <c r="D733" s="122" t="s">
        <v>843</v>
      </c>
      <c r="E733" s="126">
        <v>2</v>
      </c>
      <c r="F733" s="124"/>
      <c r="G733" s="124"/>
      <c r="Q733" s="90"/>
      <c r="R733" s="90"/>
    </row>
    <row r="734" spans="1:18" ht="72" x14ac:dyDescent="0.25">
      <c r="A734" s="121" t="s">
        <v>1147</v>
      </c>
      <c r="B734" s="140" t="s">
        <v>1148</v>
      </c>
      <c r="C734" s="148" t="s">
        <v>13</v>
      </c>
      <c r="D734" s="122" t="s">
        <v>843</v>
      </c>
      <c r="E734" s="126">
        <v>1</v>
      </c>
      <c r="F734" s="124"/>
      <c r="G734" s="124"/>
      <c r="Q734" s="90"/>
      <c r="R734" s="90"/>
    </row>
    <row r="735" spans="1:18" ht="48" x14ac:dyDescent="0.25">
      <c r="A735" s="121" t="s">
        <v>1149</v>
      </c>
      <c r="B735" s="125" t="s">
        <v>1150</v>
      </c>
      <c r="C735" s="148" t="s">
        <v>13</v>
      </c>
      <c r="D735" s="122" t="s">
        <v>843</v>
      </c>
      <c r="E735" s="126">
        <v>1</v>
      </c>
      <c r="F735" s="124"/>
      <c r="G735" s="124"/>
      <c r="Q735" s="90"/>
      <c r="R735" s="90"/>
    </row>
    <row r="736" spans="1:18" ht="48" x14ac:dyDescent="0.25">
      <c r="A736" s="121" t="s">
        <v>1151</v>
      </c>
      <c r="B736" s="125" t="s">
        <v>1152</v>
      </c>
      <c r="C736" s="148" t="s">
        <v>13</v>
      </c>
      <c r="D736" s="122" t="s">
        <v>843</v>
      </c>
      <c r="E736" s="126">
        <v>1</v>
      </c>
      <c r="F736" s="124"/>
      <c r="G736" s="124"/>
      <c r="Q736" s="90"/>
      <c r="R736" s="90"/>
    </row>
    <row r="737" spans="1:18" ht="24" x14ac:dyDescent="0.25">
      <c r="A737" s="121" t="s">
        <v>1153</v>
      </c>
      <c r="B737" s="125" t="s">
        <v>1154</v>
      </c>
      <c r="C737" s="148" t="s">
        <v>13</v>
      </c>
      <c r="D737" s="122" t="s">
        <v>843</v>
      </c>
      <c r="E737" s="126">
        <v>1</v>
      </c>
      <c r="F737" s="124"/>
      <c r="G737" s="124"/>
      <c r="Q737" s="90"/>
      <c r="R737" s="90"/>
    </row>
    <row r="738" spans="1:18" ht="36" x14ac:dyDescent="0.25">
      <c r="A738" s="121" t="s">
        <v>1155</v>
      </c>
      <c r="B738" s="125" t="s">
        <v>1156</v>
      </c>
      <c r="C738" s="148" t="s">
        <v>13</v>
      </c>
      <c r="D738" s="122" t="s">
        <v>843</v>
      </c>
      <c r="E738" s="126">
        <v>3</v>
      </c>
      <c r="F738" s="124"/>
      <c r="G738" s="124"/>
      <c r="Q738" s="90"/>
      <c r="R738" s="90"/>
    </row>
    <row r="739" spans="1:18" ht="48" x14ac:dyDescent="0.25">
      <c r="A739" s="121" t="s">
        <v>1157</v>
      </c>
      <c r="B739" s="125" t="s">
        <v>963</v>
      </c>
      <c r="C739" s="148" t="s">
        <v>13</v>
      </c>
      <c r="D739" s="122" t="s">
        <v>843</v>
      </c>
      <c r="E739" s="126">
        <v>4</v>
      </c>
      <c r="F739" s="124"/>
      <c r="G739" s="124"/>
      <c r="Q739" s="90"/>
      <c r="R739" s="90"/>
    </row>
    <row r="740" spans="1:18" ht="48" x14ac:dyDescent="0.25">
      <c r="A740" s="121" t="s">
        <v>1158</v>
      </c>
      <c r="B740" s="125" t="s">
        <v>965</v>
      </c>
      <c r="C740" s="148" t="s">
        <v>13</v>
      </c>
      <c r="D740" s="122" t="s">
        <v>843</v>
      </c>
      <c r="E740" s="126">
        <v>70</v>
      </c>
      <c r="F740" s="124"/>
      <c r="G740" s="124"/>
      <c r="Q740" s="90"/>
      <c r="R740" s="90"/>
    </row>
    <row r="741" spans="1:18" ht="48" x14ac:dyDescent="0.25">
      <c r="A741" s="121" t="s">
        <v>1159</v>
      </c>
      <c r="B741" s="125" t="s">
        <v>967</v>
      </c>
      <c r="C741" s="148" t="s">
        <v>13</v>
      </c>
      <c r="D741" s="122" t="s">
        <v>843</v>
      </c>
      <c r="E741" s="126">
        <v>16</v>
      </c>
      <c r="F741" s="124"/>
      <c r="G741" s="124"/>
      <c r="Q741" s="90"/>
      <c r="R741" s="90"/>
    </row>
    <row r="742" spans="1:18" ht="48" x14ac:dyDescent="0.25">
      <c r="A742" s="121" t="s">
        <v>1160</v>
      </c>
      <c r="B742" s="125" t="s">
        <v>969</v>
      </c>
      <c r="C742" s="148" t="s">
        <v>13</v>
      </c>
      <c r="D742" s="122" t="s">
        <v>843</v>
      </c>
      <c r="E742" s="126">
        <v>344</v>
      </c>
      <c r="F742" s="124"/>
      <c r="G742" s="124"/>
      <c r="Q742" s="90"/>
      <c r="R742" s="90"/>
    </row>
    <row r="743" spans="1:18" ht="36" x14ac:dyDescent="0.25">
      <c r="A743" s="121" t="s">
        <v>1161</v>
      </c>
      <c r="B743" s="125" t="s">
        <v>971</v>
      </c>
      <c r="C743" s="148" t="s">
        <v>13</v>
      </c>
      <c r="D743" s="122" t="s">
        <v>843</v>
      </c>
      <c r="E743" s="126">
        <v>1</v>
      </c>
      <c r="F743" s="124"/>
      <c r="G743" s="124"/>
      <c r="Q743" s="90"/>
      <c r="R743" s="90"/>
    </row>
    <row r="744" spans="1:18" ht="24" x14ac:dyDescent="0.25">
      <c r="A744" s="121" t="s">
        <v>1162</v>
      </c>
      <c r="B744" s="125" t="s">
        <v>973</v>
      </c>
      <c r="C744" s="148" t="s">
        <v>13</v>
      </c>
      <c r="D744" s="122" t="s">
        <v>843</v>
      </c>
      <c r="E744" s="126">
        <v>1</v>
      </c>
      <c r="F744" s="124"/>
      <c r="G744" s="124"/>
      <c r="Q744" s="90"/>
      <c r="R744" s="90"/>
    </row>
    <row r="745" spans="1:18" ht="24" x14ac:dyDescent="0.25">
      <c r="A745" s="121" t="s">
        <v>1163</v>
      </c>
      <c r="B745" s="125" t="s">
        <v>975</v>
      </c>
      <c r="C745" s="148" t="s">
        <v>13</v>
      </c>
      <c r="D745" s="122" t="s">
        <v>843</v>
      </c>
      <c r="E745" s="126">
        <v>1</v>
      </c>
      <c r="F745" s="124"/>
      <c r="G745" s="124"/>
      <c r="Q745" s="90"/>
      <c r="R745" s="90"/>
    </row>
    <row r="746" spans="1:18" ht="48" x14ac:dyDescent="0.25">
      <c r="A746" s="121" t="s">
        <v>1164</v>
      </c>
      <c r="B746" s="125" t="s">
        <v>977</v>
      </c>
      <c r="C746" s="148" t="s">
        <v>13</v>
      </c>
      <c r="D746" s="122" t="s">
        <v>843</v>
      </c>
      <c r="E746" s="126">
        <v>1</v>
      </c>
      <c r="F746" s="124"/>
      <c r="G746" s="124"/>
      <c r="Q746" s="90"/>
      <c r="R746" s="90"/>
    </row>
    <row r="747" spans="1:18" ht="24" x14ac:dyDescent="0.25">
      <c r="A747" s="121" t="s">
        <v>1165</v>
      </c>
      <c r="B747" s="125" t="s">
        <v>979</v>
      </c>
      <c r="C747" s="148" t="s">
        <v>13</v>
      </c>
      <c r="D747" s="122" t="s">
        <v>843</v>
      </c>
      <c r="E747" s="126">
        <v>8</v>
      </c>
      <c r="F747" s="124"/>
      <c r="G747" s="124"/>
      <c r="Q747" s="90"/>
      <c r="R747" s="90"/>
    </row>
    <row r="748" spans="1:18" ht="36" x14ac:dyDescent="0.25">
      <c r="A748" s="121" t="s">
        <v>1166</v>
      </c>
      <c r="B748" s="141" t="s">
        <v>1167</v>
      </c>
      <c r="C748" s="148" t="s">
        <v>13</v>
      </c>
      <c r="D748" s="122" t="s">
        <v>843</v>
      </c>
      <c r="E748" s="126">
        <v>2</v>
      </c>
      <c r="F748" s="124"/>
      <c r="G748" s="124"/>
      <c r="Q748" s="90"/>
      <c r="R748" s="90"/>
    </row>
    <row r="749" spans="1:18" ht="24" x14ac:dyDescent="0.25">
      <c r="A749" s="121" t="s">
        <v>1168</v>
      </c>
      <c r="B749" s="141" t="s">
        <v>1169</v>
      </c>
      <c r="C749" s="148" t="s">
        <v>13</v>
      </c>
      <c r="D749" s="122" t="s">
        <v>843</v>
      </c>
      <c r="E749" s="126">
        <v>1</v>
      </c>
      <c r="F749" s="124"/>
      <c r="G749" s="124"/>
      <c r="Q749" s="90"/>
      <c r="R749" s="90"/>
    </row>
    <row r="750" spans="1:18" ht="48" x14ac:dyDescent="0.25">
      <c r="A750" s="121" t="s">
        <v>1170</v>
      </c>
      <c r="B750" s="142" t="s">
        <v>1171</v>
      </c>
      <c r="C750" s="148" t="s">
        <v>13</v>
      </c>
      <c r="D750" s="122" t="s">
        <v>843</v>
      </c>
      <c r="E750" s="126">
        <v>1</v>
      </c>
      <c r="F750" s="124"/>
      <c r="G750" s="124"/>
      <c r="Q750" s="90"/>
      <c r="R750" s="90"/>
    </row>
    <row r="751" spans="1:18" ht="24" x14ac:dyDescent="0.25">
      <c r="A751" s="121" t="s">
        <v>1172</v>
      </c>
      <c r="B751" s="142" t="s">
        <v>987</v>
      </c>
      <c r="C751" s="148" t="s">
        <v>13</v>
      </c>
      <c r="D751" s="122" t="s">
        <v>843</v>
      </c>
      <c r="E751" s="126">
        <v>5</v>
      </c>
      <c r="F751" s="124"/>
      <c r="G751" s="124"/>
      <c r="Q751" s="90"/>
      <c r="R751" s="90"/>
    </row>
    <row r="752" spans="1:18" x14ac:dyDescent="0.2">
      <c r="A752" s="368" t="s">
        <v>1173</v>
      </c>
      <c r="B752" s="369"/>
      <c r="C752" s="369"/>
      <c r="D752" s="369"/>
      <c r="E752" s="369"/>
      <c r="F752" s="369"/>
      <c r="G752" s="236"/>
      <c r="H752" s="208"/>
      <c r="I752" s="208"/>
      <c r="J752" s="208"/>
      <c r="K752" s="208"/>
      <c r="L752" s="208"/>
      <c r="M752" s="208"/>
      <c r="N752" s="208"/>
      <c r="O752" s="208"/>
      <c r="P752" s="208"/>
      <c r="Q752" s="205"/>
      <c r="R752" s="205"/>
    </row>
    <row r="753" spans="1:18" x14ac:dyDescent="0.2">
      <c r="A753" s="143"/>
      <c r="B753" s="132"/>
      <c r="C753" s="132"/>
      <c r="D753" s="132"/>
      <c r="E753" s="132"/>
      <c r="F753" s="133"/>
      <c r="G753" s="133"/>
    </row>
    <row r="754" spans="1:18" x14ac:dyDescent="0.25">
      <c r="A754" s="144" t="s">
        <v>1174</v>
      </c>
      <c r="B754" s="394" t="s">
        <v>1175</v>
      </c>
      <c r="C754" s="394"/>
      <c r="D754" s="394"/>
      <c r="E754" s="394"/>
      <c r="F754" s="394"/>
      <c r="G754" s="394"/>
      <c r="H754" s="394"/>
      <c r="I754" s="394"/>
      <c r="J754" s="394"/>
      <c r="K754" s="394"/>
      <c r="L754" s="394"/>
      <c r="M754" s="394"/>
      <c r="N754" s="394"/>
      <c r="O754" s="394"/>
      <c r="P754" s="394"/>
      <c r="Q754" s="394"/>
      <c r="R754" s="394"/>
    </row>
    <row r="755" spans="1:18" ht="72" x14ac:dyDescent="0.25">
      <c r="A755" s="121" t="s">
        <v>1176</v>
      </c>
      <c r="B755" s="225" t="s">
        <v>1442</v>
      </c>
      <c r="C755" s="226" t="s">
        <v>13</v>
      </c>
      <c r="D755" s="227" t="s">
        <v>843</v>
      </c>
      <c r="E755" s="237">
        <v>1</v>
      </c>
      <c r="F755" s="230"/>
      <c r="G755" s="230"/>
      <c r="Q755" s="90"/>
      <c r="R755" s="90"/>
    </row>
    <row r="756" spans="1:18" ht="84" x14ac:dyDescent="0.25">
      <c r="A756" s="121" t="s">
        <v>1177</v>
      </c>
      <c r="B756" s="120" t="s">
        <v>1178</v>
      </c>
      <c r="C756" s="148" t="s">
        <v>13</v>
      </c>
      <c r="D756" s="122" t="s">
        <v>843</v>
      </c>
      <c r="E756" s="148">
        <v>1</v>
      </c>
      <c r="F756" s="124"/>
      <c r="G756" s="124"/>
      <c r="Q756" s="90"/>
      <c r="R756" s="90"/>
    </row>
    <row r="757" spans="1:18" ht="24" x14ac:dyDescent="0.25">
      <c r="A757" s="121" t="s">
        <v>1179</v>
      </c>
      <c r="B757" s="120" t="s">
        <v>901</v>
      </c>
      <c r="C757" s="148" t="s">
        <v>13</v>
      </c>
      <c r="D757" s="122" t="s">
        <v>843</v>
      </c>
      <c r="E757" s="147">
        <v>1</v>
      </c>
      <c r="F757" s="124"/>
      <c r="G757" s="124"/>
      <c r="Q757" s="90"/>
      <c r="R757" s="90"/>
    </row>
    <row r="758" spans="1:18" ht="36" x14ac:dyDescent="0.25">
      <c r="A758" s="121" t="s">
        <v>1180</v>
      </c>
      <c r="B758" s="120" t="s">
        <v>880</v>
      </c>
      <c r="C758" s="148" t="s">
        <v>13</v>
      </c>
      <c r="D758" s="122" t="s">
        <v>843</v>
      </c>
      <c r="E758" s="147">
        <v>1</v>
      </c>
      <c r="F758" s="124"/>
      <c r="G758" s="124"/>
      <c r="Q758" s="90"/>
      <c r="R758" s="90"/>
    </row>
    <row r="759" spans="1:18" ht="72" x14ac:dyDescent="0.25">
      <c r="A759" s="121" t="s">
        <v>1181</v>
      </c>
      <c r="B759" s="120" t="s">
        <v>1182</v>
      </c>
      <c r="C759" s="148" t="s">
        <v>13</v>
      </c>
      <c r="D759" s="122" t="s">
        <v>843</v>
      </c>
      <c r="E759" s="147">
        <v>1</v>
      </c>
      <c r="F759" s="124"/>
      <c r="G759" s="124"/>
      <c r="Q759" s="90"/>
      <c r="R759" s="90"/>
    </row>
    <row r="760" spans="1:18" ht="84" x14ac:dyDescent="0.25">
      <c r="A760" s="121" t="s">
        <v>1183</v>
      </c>
      <c r="B760" s="120" t="s">
        <v>1184</v>
      </c>
      <c r="C760" s="148" t="s">
        <v>13</v>
      </c>
      <c r="D760" s="122" t="s">
        <v>843</v>
      </c>
      <c r="E760" s="147">
        <v>1</v>
      </c>
      <c r="F760" s="124"/>
      <c r="G760" s="124"/>
      <c r="Q760" s="90"/>
      <c r="R760" s="90"/>
    </row>
    <row r="761" spans="1:18" ht="48" x14ac:dyDescent="0.25">
      <c r="A761" s="121" t="s">
        <v>1185</v>
      </c>
      <c r="B761" s="120" t="s">
        <v>1186</v>
      </c>
      <c r="C761" s="148" t="s">
        <v>13</v>
      </c>
      <c r="D761" s="122" t="s">
        <v>843</v>
      </c>
      <c r="E761" s="147">
        <v>1</v>
      </c>
      <c r="F761" s="124"/>
      <c r="G761" s="124"/>
      <c r="Q761" s="90"/>
      <c r="R761" s="90"/>
    </row>
    <row r="762" spans="1:18" ht="48" x14ac:dyDescent="0.25">
      <c r="A762" s="121" t="s">
        <v>1187</v>
      </c>
      <c r="B762" s="120" t="s">
        <v>1188</v>
      </c>
      <c r="C762" s="148" t="s">
        <v>13</v>
      </c>
      <c r="D762" s="122" t="s">
        <v>843</v>
      </c>
      <c r="E762" s="147">
        <v>3</v>
      </c>
      <c r="F762" s="124"/>
      <c r="G762" s="124"/>
      <c r="Q762" s="90"/>
      <c r="R762" s="90"/>
    </row>
    <row r="763" spans="1:18" x14ac:dyDescent="0.2">
      <c r="A763" s="90"/>
      <c r="B763" s="283" t="s">
        <v>1428</v>
      </c>
      <c r="C763" s="256"/>
      <c r="E763" s="264"/>
      <c r="F763" s="256"/>
      <c r="G763" s="259"/>
      <c r="H763" s="239"/>
      <c r="I763" s="239"/>
      <c r="J763" s="239"/>
      <c r="K763" s="239"/>
      <c r="L763" s="239"/>
      <c r="M763" s="239"/>
      <c r="N763" s="239"/>
      <c r="O763" s="239"/>
      <c r="P763" s="239"/>
      <c r="Q763" s="240"/>
      <c r="R763" s="240"/>
    </row>
    <row r="764" spans="1:18" x14ac:dyDescent="0.2">
      <c r="A764" s="284" t="s">
        <v>1434</v>
      </c>
      <c r="B764" s="269"/>
      <c r="C764" s="268"/>
      <c r="D764" s="278" t="s">
        <v>1426</v>
      </c>
      <c r="E764" s="278">
        <v>2</v>
      </c>
      <c r="F764" s="268"/>
      <c r="G764" s="259"/>
      <c r="H764" s="239"/>
      <c r="I764" s="239"/>
      <c r="J764" s="239"/>
      <c r="K764" s="239"/>
      <c r="L764" s="239"/>
      <c r="M764" s="239"/>
      <c r="N764" s="239"/>
      <c r="O764" s="239"/>
      <c r="P764" s="239"/>
      <c r="Q764" s="240"/>
      <c r="R764" s="240"/>
    </row>
    <row r="765" spans="1:18" x14ac:dyDescent="0.2">
      <c r="A765" s="143"/>
      <c r="B765" s="132"/>
      <c r="C765" s="132"/>
      <c r="D765" s="132"/>
      <c r="E765" s="132"/>
      <c r="F765" s="133"/>
      <c r="G765" s="133"/>
    </row>
    <row r="766" spans="1:18" x14ac:dyDescent="0.25">
      <c r="A766" s="149" t="s">
        <v>1189</v>
      </c>
      <c r="B766" s="379" t="s">
        <v>1190</v>
      </c>
      <c r="C766" s="379"/>
      <c r="D766" s="379"/>
      <c r="E766" s="379"/>
      <c r="F766" s="379"/>
      <c r="G766" s="379"/>
      <c r="H766" s="379"/>
      <c r="I766" s="379"/>
      <c r="J766" s="379"/>
      <c r="K766" s="379"/>
      <c r="L766" s="379"/>
      <c r="M766" s="379"/>
      <c r="N766" s="379"/>
      <c r="O766" s="379"/>
      <c r="P766" s="379"/>
      <c r="Q766" s="379"/>
      <c r="R766" s="379"/>
    </row>
    <row r="767" spans="1:18" ht="96" x14ac:dyDescent="0.25">
      <c r="A767" s="121" t="s">
        <v>1191</v>
      </c>
      <c r="B767" s="231" t="s">
        <v>1436</v>
      </c>
      <c r="C767" s="226" t="s">
        <v>13</v>
      </c>
      <c r="D767" s="227" t="s">
        <v>843</v>
      </c>
      <c r="E767" s="238">
        <v>1</v>
      </c>
      <c r="F767" s="230"/>
      <c r="G767" s="230"/>
      <c r="Q767" s="90"/>
      <c r="R767" s="90"/>
    </row>
    <row r="768" spans="1:18" ht="24" x14ac:dyDescent="0.25">
      <c r="A768" s="121" t="s">
        <v>1192</v>
      </c>
      <c r="B768" s="134" t="s">
        <v>901</v>
      </c>
      <c r="C768" s="148" t="s">
        <v>13</v>
      </c>
      <c r="D768" s="122" t="s">
        <v>843</v>
      </c>
      <c r="E768" s="150">
        <v>1</v>
      </c>
      <c r="F768" s="124"/>
      <c r="G768" s="124"/>
      <c r="Q768" s="90"/>
      <c r="R768" s="90"/>
    </row>
    <row r="769" spans="1:18" ht="36" x14ac:dyDescent="0.25">
      <c r="A769" s="121" t="s">
        <v>1193</v>
      </c>
      <c r="B769" s="134" t="s">
        <v>880</v>
      </c>
      <c r="C769" s="148" t="s">
        <v>13</v>
      </c>
      <c r="D769" s="122" t="s">
        <v>843</v>
      </c>
      <c r="E769" s="151">
        <v>1</v>
      </c>
      <c r="F769" s="124"/>
      <c r="G769" s="124"/>
      <c r="Q769" s="90"/>
      <c r="R769" s="90"/>
    </row>
    <row r="770" spans="1:18" ht="48" x14ac:dyDescent="0.25">
      <c r="A770" s="121" t="s">
        <v>1194</v>
      </c>
      <c r="B770" s="134" t="s">
        <v>1195</v>
      </c>
      <c r="C770" s="148" t="s">
        <v>13</v>
      </c>
      <c r="D770" s="122" t="s">
        <v>843</v>
      </c>
      <c r="E770" s="151">
        <v>1</v>
      </c>
      <c r="F770" s="124"/>
      <c r="G770" s="124"/>
      <c r="Q770" s="90"/>
      <c r="R770" s="90"/>
    </row>
    <row r="771" spans="1:18" ht="36" x14ac:dyDescent="0.25">
      <c r="A771" s="121" t="s">
        <v>1196</v>
      </c>
      <c r="B771" s="134" t="s">
        <v>1197</v>
      </c>
      <c r="C771" s="148" t="s">
        <v>13</v>
      </c>
      <c r="D771" s="122" t="s">
        <v>843</v>
      </c>
      <c r="E771" s="151">
        <v>1</v>
      </c>
      <c r="F771" s="124"/>
      <c r="G771" s="124"/>
      <c r="Q771" s="90"/>
      <c r="R771" s="90"/>
    </row>
    <row r="772" spans="1:18" ht="48" x14ac:dyDescent="0.25">
      <c r="A772" s="121" t="s">
        <v>1198</v>
      </c>
      <c r="B772" s="134" t="s">
        <v>977</v>
      </c>
      <c r="C772" s="148" t="s">
        <v>13</v>
      </c>
      <c r="D772" s="122" t="s">
        <v>843</v>
      </c>
      <c r="E772" s="150">
        <v>1</v>
      </c>
      <c r="F772" s="124"/>
      <c r="G772" s="124"/>
      <c r="Q772" s="90"/>
      <c r="R772" s="90"/>
    </row>
    <row r="773" spans="1:18" ht="24" x14ac:dyDescent="0.25">
      <c r="A773" s="121" t="s">
        <v>1199</v>
      </c>
      <c r="B773" s="134" t="s">
        <v>1064</v>
      </c>
      <c r="C773" s="148" t="s">
        <v>13</v>
      </c>
      <c r="D773" s="122" t="s">
        <v>843</v>
      </c>
      <c r="E773" s="150">
        <v>2</v>
      </c>
      <c r="F773" s="124"/>
      <c r="G773" s="124"/>
      <c r="Q773" s="90"/>
      <c r="R773" s="90"/>
    </row>
    <row r="774" spans="1:18" x14ac:dyDescent="0.25">
      <c r="A774" s="90"/>
      <c r="B774" s="285" t="s">
        <v>1429</v>
      </c>
      <c r="C774" s="270"/>
      <c r="D774" s="270"/>
      <c r="E774" s="270"/>
      <c r="F774" s="271"/>
      <c r="G774" s="124"/>
      <c r="Q774" s="240"/>
      <c r="R774" s="240"/>
    </row>
    <row r="775" spans="1:18" x14ac:dyDescent="0.25">
      <c r="A775" s="286" t="s">
        <v>1435</v>
      </c>
      <c r="B775" s="270"/>
      <c r="C775" s="270"/>
      <c r="D775" s="287" t="s">
        <v>1430</v>
      </c>
      <c r="E775" s="287">
        <v>2</v>
      </c>
      <c r="F775" s="270"/>
      <c r="G775" s="124"/>
      <c r="Q775" s="240"/>
      <c r="R775" s="240"/>
    </row>
    <row r="776" spans="1:18" x14ac:dyDescent="0.2">
      <c r="A776" s="143"/>
      <c r="B776" s="132"/>
      <c r="C776" s="132"/>
      <c r="D776" s="132"/>
      <c r="E776" s="132"/>
      <c r="F776" s="133"/>
      <c r="G776" s="133"/>
    </row>
    <row r="777" spans="1:18" x14ac:dyDescent="0.25">
      <c r="A777" s="149" t="s">
        <v>1200</v>
      </c>
      <c r="B777" s="379" t="s">
        <v>1201</v>
      </c>
      <c r="C777" s="379"/>
      <c r="D777" s="379"/>
      <c r="E777" s="379"/>
      <c r="F777" s="379"/>
      <c r="G777" s="379"/>
      <c r="H777" s="379"/>
      <c r="I777" s="379"/>
      <c r="J777" s="379"/>
      <c r="K777" s="379"/>
      <c r="L777" s="379"/>
      <c r="M777" s="379"/>
      <c r="N777" s="379"/>
      <c r="O777" s="379"/>
      <c r="P777" s="379"/>
      <c r="Q777" s="379"/>
      <c r="R777" s="379"/>
    </row>
    <row r="778" spans="1:18" ht="36" x14ac:dyDescent="0.25">
      <c r="A778" s="121" t="s">
        <v>1202</v>
      </c>
      <c r="B778" s="225" t="s">
        <v>1203</v>
      </c>
      <c r="C778" s="226" t="s">
        <v>13</v>
      </c>
      <c r="D778" s="227" t="s">
        <v>843</v>
      </c>
      <c r="E778" s="241">
        <v>1</v>
      </c>
      <c r="F778" s="230"/>
      <c r="G778" s="230"/>
      <c r="Q778" s="90"/>
      <c r="R778" s="90"/>
    </row>
    <row r="779" spans="1:18" ht="24" x14ac:dyDescent="0.25">
      <c r="A779" s="121" t="s">
        <v>1204</v>
      </c>
      <c r="B779" s="125" t="s">
        <v>1205</v>
      </c>
      <c r="C779" s="148" t="s">
        <v>13</v>
      </c>
      <c r="D779" s="122" t="s">
        <v>843</v>
      </c>
      <c r="E779" s="152">
        <v>6</v>
      </c>
      <c r="F779" s="124"/>
      <c r="G779" s="124"/>
      <c r="Q779" s="90"/>
      <c r="R779" s="90"/>
    </row>
    <row r="780" spans="1:18" ht="24" x14ac:dyDescent="0.25">
      <c r="A780" s="121" t="s">
        <v>1206</v>
      </c>
      <c r="B780" s="153" t="s">
        <v>1207</v>
      </c>
      <c r="C780" s="148" t="s">
        <v>13</v>
      </c>
      <c r="D780" s="122" t="s">
        <v>843</v>
      </c>
      <c r="E780" s="154">
        <v>2</v>
      </c>
      <c r="F780" s="124"/>
      <c r="G780" s="124"/>
      <c r="Q780" s="90"/>
      <c r="R780" s="90"/>
    </row>
    <row r="781" spans="1:18" ht="24" x14ac:dyDescent="0.25">
      <c r="A781" s="121" t="s">
        <v>1208</v>
      </c>
      <c r="B781" s="155" t="s">
        <v>895</v>
      </c>
      <c r="C781" s="148" t="s">
        <v>13</v>
      </c>
      <c r="D781" s="122" t="s">
        <v>843</v>
      </c>
      <c r="E781" s="154">
        <v>1</v>
      </c>
      <c r="F781" s="124"/>
      <c r="G781" s="124"/>
      <c r="Q781" s="90"/>
      <c r="R781" s="90"/>
    </row>
    <row r="782" spans="1:18" ht="84" x14ac:dyDescent="0.25">
      <c r="A782" s="121" t="s">
        <v>1209</v>
      </c>
      <c r="B782" s="125" t="s">
        <v>1210</v>
      </c>
      <c r="C782" s="148" t="s">
        <v>13</v>
      </c>
      <c r="D782" s="122" t="s">
        <v>843</v>
      </c>
      <c r="E782" s="151">
        <v>1</v>
      </c>
      <c r="F782" s="124"/>
      <c r="G782" s="124"/>
      <c r="Q782" s="90"/>
      <c r="R782" s="90"/>
    </row>
    <row r="783" spans="1:18" ht="60" x14ac:dyDescent="0.25">
      <c r="A783" s="121" t="s">
        <v>1211</v>
      </c>
      <c r="B783" s="125" t="s">
        <v>1212</v>
      </c>
      <c r="C783" s="148" t="s">
        <v>13</v>
      </c>
      <c r="D783" s="122" t="s">
        <v>843</v>
      </c>
      <c r="E783" s="151">
        <v>1</v>
      </c>
      <c r="F783" s="124"/>
      <c r="G783" s="124"/>
      <c r="Q783" s="90"/>
      <c r="R783" s="90"/>
    </row>
    <row r="784" spans="1:18" ht="60" x14ac:dyDescent="0.25">
      <c r="A784" s="121" t="s">
        <v>1213</v>
      </c>
      <c r="B784" s="125" t="s">
        <v>1214</v>
      </c>
      <c r="C784" s="148" t="s">
        <v>13</v>
      </c>
      <c r="D784" s="122" t="s">
        <v>843</v>
      </c>
      <c r="E784" s="151">
        <v>2</v>
      </c>
      <c r="F784" s="124"/>
      <c r="G784" s="124"/>
      <c r="Q784" s="90"/>
      <c r="R784" s="90"/>
    </row>
    <row r="785" spans="1:18" ht="84" x14ac:dyDescent="0.25">
      <c r="A785" s="121" t="s">
        <v>1215</v>
      </c>
      <c r="B785" s="125" t="s">
        <v>1216</v>
      </c>
      <c r="C785" s="148" t="s">
        <v>13</v>
      </c>
      <c r="D785" s="122" t="s">
        <v>843</v>
      </c>
      <c r="E785" s="151">
        <v>2</v>
      </c>
      <c r="F785" s="124"/>
      <c r="G785" s="124"/>
      <c r="Q785" s="90"/>
      <c r="R785" s="90"/>
    </row>
    <row r="786" spans="1:18" ht="36" x14ac:dyDescent="0.25">
      <c r="A786" s="121" t="s">
        <v>1217</v>
      </c>
      <c r="B786" s="125" t="s">
        <v>1218</v>
      </c>
      <c r="C786" s="148" t="s">
        <v>13</v>
      </c>
      <c r="D786" s="122" t="s">
        <v>843</v>
      </c>
      <c r="E786" s="151">
        <v>8</v>
      </c>
      <c r="F786" s="124"/>
      <c r="G786" s="124"/>
      <c r="Q786" s="90"/>
      <c r="R786" s="90"/>
    </row>
    <row r="787" spans="1:18" ht="36" x14ac:dyDescent="0.25">
      <c r="A787" s="121" t="s">
        <v>1219</v>
      </c>
      <c r="B787" s="125" t="s">
        <v>1220</v>
      </c>
      <c r="C787" s="148" t="s">
        <v>13</v>
      </c>
      <c r="D787" s="122" t="s">
        <v>843</v>
      </c>
      <c r="E787" s="151">
        <v>6</v>
      </c>
      <c r="F787" s="124"/>
      <c r="G787" s="124"/>
      <c r="Q787" s="90"/>
      <c r="R787" s="90"/>
    </row>
    <row r="788" spans="1:18" ht="48" x14ac:dyDescent="0.25">
      <c r="A788" s="121" t="s">
        <v>1221</v>
      </c>
      <c r="B788" s="153" t="s">
        <v>1222</v>
      </c>
      <c r="C788" s="148" t="s">
        <v>13</v>
      </c>
      <c r="D788" s="122" t="s">
        <v>843</v>
      </c>
      <c r="E788" s="154">
        <v>1</v>
      </c>
      <c r="F788" s="124"/>
      <c r="G788" s="124"/>
      <c r="Q788" s="90"/>
      <c r="R788" s="90"/>
    </row>
    <row r="789" spans="1:18" ht="72" x14ac:dyDescent="0.25">
      <c r="A789" s="121" t="s">
        <v>1223</v>
      </c>
      <c r="B789" s="125" t="s">
        <v>1224</v>
      </c>
      <c r="C789" s="148" t="s">
        <v>13</v>
      </c>
      <c r="D789" s="122" t="s">
        <v>843</v>
      </c>
      <c r="E789" s="151">
        <v>1</v>
      </c>
      <c r="F789" s="124"/>
      <c r="G789" s="124"/>
      <c r="Q789" s="90"/>
      <c r="R789" s="90"/>
    </row>
    <row r="790" spans="1:18" ht="36" x14ac:dyDescent="0.25">
      <c r="A790" s="121" t="s">
        <v>1225</v>
      </c>
      <c r="B790" s="155" t="s">
        <v>1036</v>
      </c>
      <c r="C790" s="148" t="s">
        <v>13</v>
      </c>
      <c r="D790" s="122" t="s">
        <v>843</v>
      </c>
      <c r="E790" s="154">
        <v>1</v>
      </c>
      <c r="F790" s="124"/>
      <c r="G790" s="124"/>
      <c r="Q790" s="90"/>
      <c r="R790" s="90"/>
    </row>
    <row r="791" spans="1:18" ht="48" x14ac:dyDescent="0.25">
      <c r="A791" s="121" t="s">
        <v>1226</v>
      </c>
      <c r="B791" s="153" t="s">
        <v>1227</v>
      </c>
      <c r="C791" s="148" t="s">
        <v>13</v>
      </c>
      <c r="D791" s="122" t="s">
        <v>843</v>
      </c>
      <c r="E791" s="154">
        <v>1</v>
      </c>
      <c r="F791" s="124"/>
      <c r="G791" s="124"/>
      <c r="Q791" s="90"/>
      <c r="R791" s="90"/>
    </row>
    <row r="792" spans="1:18" ht="72" x14ac:dyDescent="0.25">
      <c r="A792" s="121" t="s">
        <v>1228</v>
      </c>
      <c r="B792" s="125" t="s">
        <v>1229</v>
      </c>
      <c r="C792" s="148" t="s">
        <v>13</v>
      </c>
      <c r="D792" s="122" t="s">
        <v>843</v>
      </c>
      <c r="E792" s="151">
        <v>1</v>
      </c>
      <c r="F792" s="124"/>
      <c r="G792" s="124"/>
      <c r="Q792" s="90"/>
      <c r="R792" s="90"/>
    </row>
    <row r="793" spans="1:18" ht="72" x14ac:dyDescent="0.25">
      <c r="A793" s="121" t="s">
        <v>1230</v>
      </c>
      <c r="B793" s="125" t="s">
        <v>1231</v>
      </c>
      <c r="C793" s="148" t="s">
        <v>13</v>
      </c>
      <c r="D793" s="122" t="s">
        <v>843</v>
      </c>
      <c r="E793" s="151">
        <v>2</v>
      </c>
      <c r="F793" s="124"/>
      <c r="G793" s="124"/>
      <c r="Q793" s="90"/>
      <c r="R793" s="90"/>
    </row>
    <row r="794" spans="1:18" ht="72" x14ac:dyDescent="0.25">
      <c r="A794" s="121" t="s">
        <v>1232</v>
      </c>
      <c r="B794" s="125" t="s">
        <v>1233</v>
      </c>
      <c r="C794" s="148" t="s">
        <v>13</v>
      </c>
      <c r="D794" s="122" t="s">
        <v>843</v>
      </c>
      <c r="E794" s="151">
        <v>78</v>
      </c>
      <c r="F794" s="124"/>
      <c r="G794" s="124"/>
      <c r="Q794" s="90"/>
      <c r="R794" s="90"/>
    </row>
    <row r="795" spans="1:18" ht="48" x14ac:dyDescent="0.25">
      <c r="A795" s="121" t="s">
        <v>1234</v>
      </c>
      <c r="B795" s="125" t="s">
        <v>1235</v>
      </c>
      <c r="C795" s="148" t="s">
        <v>13</v>
      </c>
      <c r="D795" s="122" t="s">
        <v>843</v>
      </c>
      <c r="E795" s="151">
        <v>2</v>
      </c>
      <c r="F795" s="124"/>
      <c r="G795" s="124"/>
      <c r="Q795" s="90"/>
      <c r="R795" s="90"/>
    </row>
    <row r="796" spans="1:18" ht="36" x14ac:dyDescent="0.25">
      <c r="A796" s="121" t="s">
        <v>1236</v>
      </c>
      <c r="B796" s="125" t="s">
        <v>1237</v>
      </c>
      <c r="C796" s="148" t="s">
        <v>13</v>
      </c>
      <c r="D796" s="122" t="s">
        <v>843</v>
      </c>
      <c r="E796" s="151">
        <v>5</v>
      </c>
      <c r="F796" s="124"/>
      <c r="G796" s="124"/>
      <c r="Q796" s="90"/>
      <c r="R796" s="90"/>
    </row>
    <row r="797" spans="1:18" ht="36" x14ac:dyDescent="0.25">
      <c r="A797" s="121" t="s">
        <v>1238</v>
      </c>
      <c r="B797" s="125" t="s">
        <v>1239</v>
      </c>
      <c r="C797" s="148" t="s">
        <v>13</v>
      </c>
      <c r="D797" s="122" t="s">
        <v>843</v>
      </c>
      <c r="E797" s="151">
        <v>4</v>
      </c>
      <c r="F797" s="124"/>
      <c r="G797" s="124"/>
      <c r="Q797" s="90"/>
      <c r="R797" s="90"/>
    </row>
    <row r="798" spans="1:18" x14ac:dyDescent="0.25">
      <c r="A798" s="395" t="s">
        <v>1240</v>
      </c>
      <c r="B798" s="396"/>
      <c r="C798" s="396"/>
      <c r="D798" s="396"/>
      <c r="E798" s="396"/>
      <c r="F798" s="396"/>
      <c r="G798" s="156"/>
      <c r="Q798" s="240"/>
      <c r="R798" s="240"/>
    </row>
    <row r="799" spans="1:18" x14ac:dyDescent="0.2">
      <c r="A799" s="143"/>
      <c r="B799" s="132"/>
      <c r="C799" s="132"/>
      <c r="D799" s="132"/>
      <c r="E799" s="132"/>
      <c r="F799" s="133"/>
      <c r="G799" s="133"/>
    </row>
    <row r="800" spans="1:18" x14ac:dyDescent="0.25">
      <c r="A800" s="149" t="s">
        <v>1241</v>
      </c>
      <c r="B800" s="379" t="s">
        <v>1242</v>
      </c>
      <c r="C800" s="379"/>
      <c r="D800" s="379"/>
      <c r="E800" s="379"/>
      <c r="F800" s="379"/>
      <c r="G800" s="379"/>
      <c r="H800" s="379"/>
      <c r="I800" s="379"/>
      <c r="J800" s="379"/>
      <c r="K800" s="379"/>
      <c r="L800" s="379"/>
      <c r="M800" s="379"/>
      <c r="N800" s="379"/>
      <c r="O800" s="379"/>
      <c r="P800" s="379"/>
      <c r="Q800" s="379"/>
      <c r="R800" s="379"/>
    </row>
    <row r="801" spans="1:18" ht="24" x14ac:dyDescent="0.25">
      <c r="A801" s="121" t="s">
        <v>1243</v>
      </c>
      <c r="B801" s="231" t="s">
        <v>1244</v>
      </c>
      <c r="C801" s="226" t="s">
        <v>13</v>
      </c>
      <c r="D801" s="227" t="s">
        <v>843</v>
      </c>
      <c r="E801" s="232">
        <v>1</v>
      </c>
      <c r="F801" s="230"/>
      <c r="G801" s="230"/>
      <c r="Q801" s="90"/>
      <c r="R801" s="90"/>
    </row>
    <row r="802" spans="1:18" ht="72" x14ac:dyDescent="0.25">
      <c r="A802" s="121" t="s">
        <v>1245</v>
      </c>
      <c r="B802" s="134" t="s">
        <v>1246</v>
      </c>
      <c r="C802" s="148" t="s">
        <v>13</v>
      </c>
      <c r="D802" s="122" t="s">
        <v>843</v>
      </c>
      <c r="E802" s="127">
        <v>1</v>
      </c>
      <c r="F802" s="124"/>
      <c r="G802" s="124"/>
      <c r="Q802" s="90"/>
      <c r="R802" s="90"/>
    </row>
    <row r="803" spans="1:18" ht="84" x14ac:dyDescent="0.25">
      <c r="A803" s="121" t="s">
        <v>1247</v>
      </c>
      <c r="B803" s="134" t="s">
        <v>1248</v>
      </c>
      <c r="C803" s="148" t="s">
        <v>13</v>
      </c>
      <c r="D803" s="122" t="s">
        <v>843</v>
      </c>
      <c r="E803" s="127">
        <v>1</v>
      </c>
      <c r="F803" s="124"/>
      <c r="G803" s="124"/>
      <c r="Q803" s="90"/>
      <c r="R803" s="90"/>
    </row>
    <row r="804" spans="1:18" ht="60" x14ac:dyDescent="0.25">
      <c r="A804" s="121" t="s">
        <v>1249</v>
      </c>
      <c r="B804" s="134" t="s">
        <v>1250</v>
      </c>
      <c r="C804" s="148" t="s">
        <v>13</v>
      </c>
      <c r="D804" s="122" t="s">
        <v>843</v>
      </c>
      <c r="E804" s="127">
        <v>2</v>
      </c>
      <c r="F804" s="124"/>
      <c r="G804" s="124"/>
      <c r="Q804" s="90"/>
      <c r="R804" s="90"/>
    </row>
    <row r="805" spans="1:18" ht="72" x14ac:dyDescent="0.25">
      <c r="A805" s="121" t="s">
        <v>1251</v>
      </c>
      <c r="B805" s="134" t="s">
        <v>1252</v>
      </c>
      <c r="C805" s="148" t="s">
        <v>13</v>
      </c>
      <c r="D805" s="122" t="s">
        <v>843</v>
      </c>
      <c r="E805" s="127">
        <v>2</v>
      </c>
      <c r="F805" s="124"/>
      <c r="G805" s="124"/>
      <c r="Q805" s="90"/>
      <c r="R805" s="90"/>
    </row>
    <row r="806" spans="1:18" ht="72" x14ac:dyDescent="0.25">
      <c r="A806" s="121" t="s">
        <v>1253</v>
      </c>
      <c r="B806" s="134" t="s">
        <v>1254</v>
      </c>
      <c r="C806" s="148" t="s">
        <v>13</v>
      </c>
      <c r="D806" s="122" t="s">
        <v>843</v>
      </c>
      <c r="E806" s="127">
        <v>2</v>
      </c>
      <c r="F806" s="124"/>
      <c r="G806" s="124"/>
      <c r="Q806" s="90"/>
      <c r="R806" s="90"/>
    </row>
    <row r="807" spans="1:18" ht="84" x14ac:dyDescent="0.25">
      <c r="A807" s="121" t="s">
        <v>1255</v>
      </c>
      <c r="B807" s="134" t="s">
        <v>1256</v>
      </c>
      <c r="C807" s="148" t="s">
        <v>13</v>
      </c>
      <c r="D807" s="122" t="s">
        <v>843</v>
      </c>
      <c r="E807" s="127">
        <v>1</v>
      </c>
      <c r="F807" s="124"/>
      <c r="G807" s="124"/>
      <c r="Q807" s="90"/>
      <c r="R807" s="90"/>
    </row>
    <row r="808" spans="1:18" ht="72" x14ac:dyDescent="0.25">
      <c r="A808" s="121" t="s">
        <v>1257</v>
      </c>
      <c r="B808" s="134" t="s">
        <v>1258</v>
      </c>
      <c r="C808" s="148" t="s">
        <v>13</v>
      </c>
      <c r="D808" s="122" t="s">
        <v>843</v>
      </c>
      <c r="E808" s="127">
        <v>12</v>
      </c>
      <c r="F808" s="124"/>
      <c r="G808" s="124"/>
      <c r="Q808" s="90"/>
      <c r="R808" s="90"/>
    </row>
    <row r="809" spans="1:18" ht="24" x14ac:dyDescent="0.25">
      <c r="A809" s="121" t="s">
        <v>1259</v>
      </c>
      <c r="B809" s="134" t="s">
        <v>1260</v>
      </c>
      <c r="C809" s="148" t="s">
        <v>13</v>
      </c>
      <c r="D809" s="122" t="s">
        <v>843</v>
      </c>
      <c r="E809" s="127">
        <v>3</v>
      </c>
      <c r="F809" s="124"/>
      <c r="G809" s="124"/>
      <c r="Q809" s="90"/>
      <c r="R809" s="90"/>
    </row>
    <row r="810" spans="1:18" x14ac:dyDescent="0.25">
      <c r="A810" s="395" t="s">
        <v>1261</v>
      </c>
      <c r="B810" s="396"/>
      <c r="C810" s="396"/>
      <c r="D810" s="396"/>
      <c r="E810" s="396"/>
      <c r="F810" s="396"/>
      <c r="G810" s="156"/>
      <c r="Q810" s="240"/>
      <c r="R810" s="240"/>
    </row>
    <row r="811" spans="1:18" x14ac:dyDescent="0.2">
      <c r="A811" s="143"/>
      <c r="B811" s="132"/>
      <c r="C811" s="132"/>
      <c r="D811" s="132"/>
      <c r="E811" s="132"/>
      <c r="F811" s="133"/>
      <c r="G811" s="133"/>
    </row>
    <row r="812" spans="1:18" x14ac:dyDescent="0.25">
      <c r="A812" s="157" t="s">
        <v>1262</v>
      </c>
      <c r="B812" s="397" t="s">
        <v>1263</v>
      </c>
      <c r="C812" s="397"/>
      <c r="D812" s="397"/>
      <c r="E812" s="397"/>
      <c r="F812" s="397"/>
      <c r="G812" s="397"/>
      <c r="H812" s="397"/>
      <c r="I812" s="397"/>
      <c r="J812" s="397"/>
      <c r="K812" s="397"/>
      <c r="L812" s="397"/>
      <c r="M812" s="397"/>
      <c r="N812" s="397"/>
      <c r="O812" s="397"/>
      <c r="P812" s="397"/>
      <c r="Q812" s="397"/>
      <c r="R812" s="397"/>
    </row>
    <row r="813" spans="1:18" ht="48" x14ac:dyDescent="0.25">
      <c r="A813" s="121" t="s">
        <v>1264</v>
      </c>
      <c r="B813" s="231" t="s">
        <v>1443</v>
      </c>
      <c r="C813" s="226" t="s">
        <v>13</v>
      </c>
      <c r="D813" s="227" t="s">
        <v>843</v>
      </c>
      <c r="E813" s="232">
        <v>1</v>
      </c>
      <c r="F813" s="230"/>
      <c r="G813" s="230"/>
      <c r="Q813" s="90"/>
      <c r="R813" s="90"/>
    </row>
    <row r="814" spans="1:18" ht="84" x14ac:dyDescent="0.25">
      <c r="A814" s="121" t="s">
        <v>1265</v>
      </c>
      <c r="B814" s="134" t="s">
        <v>1266</v>
      </c>
      <c r="C814" s="148" t="s">
        <v>13</v>
      </c>
      <c r="D814" s="122" t="s">
        <v>843</v>
      </c>
      <c r="E814" s="127">
        <v>1</v>
      </c>
      <c r="F814" s="124"/>
      <c r="G814" s="124"/>
      <c r="Q814" s="90"/>
      <c r="R814" s="90"/>
    </row>
    <row r="815" spans="1:18" ht="84" x14ac:dyDescent="0.25">
      <c r="A815" s="121" t="s">
        <v>1267</v>
      </c>
      <c r="B815" s="134" t="s">
        <v>1268</v>
      </c>
      <c r="C815" s="148" t="s">
        <v>13</v>
      </c>
      <c r="D815" s="122" t="s">
        <v>843</v>
      </c>
      <c r="E815" s="127">
        <v>1</v>
      </c>
      <c r="F815" s="124"/>
      <c r="G815" s="124"/>
      <c r="Q815" s="90"/>
      <c r="R815" s="90"/>
    </row>
    <row r="816" spans="1:18" ht="48" x14ac:dyDescent="0.25">
      <c r="A816" s="121" t="s">
        <v>1269</v>
      </c>
      <c r="B816" s="134" t="s">
        <v>1270</v>
      </c>
      <c r="C816" s="148" t="s">
        <v>13</v>
      </c>
      <c r="D816" s="122" t="s">
        <v>843</v>
      </c>
      <c r="E816" s="127">
        <v>1</v>
      </c>
      <c r="F816" s="124"/>
      <c r="G816" s="124"/>
      <c r="Q816" s="90"/>
      <c r="R816" s="90"/>
    </row>
    <row r="817" spans="1:18" ht="48" x14ac:dyDescent="0.25">
      <c r="A817" s="121" t="s">
        <v>1271</v>
      </c>
      <c r="B817" s="134" t="s">
        <v>1272</v>
      </c>
      <c r="C817" s="148" t="s">
        <v>13</v>
      </c>
      <c r="D817" s="122" t="s">
        <v>843</v>
      </c>
      <c r="E817" s="127">
        <v>1</v>
      </c>
      <c r="F817" s="124"/>
      <c r="G817" s="124"/>
      <c r="Q817" s="90"/>
      <c r="R817" s="90"/>
    </row>
    <row r="818" spans="1:18" ht="72" x14ac:dyDescent="0.25">
      <c r="A818" s="121" t="s">
        <v>1273</v>
      </c>
      <c r="B818" s="134" t="s">
        <v>1274</v>
      </c>
      <c r="C818" s="148" t="s">
        <v>13</v>
      </c>
      <c r="D818" s="122" t="s">
        <v>843</v>
      </c>
      <c r="E818" s="127">
        <v>2</v>
      </c>
      <c r="F818" s="124"/>
      <c r="G818" s="124"/>
      <c r="Q818" s="90"/>
      <c r="R818" s="90"/>
    </row>
    <row r="819" spans="1:18" ht="72" x14ac:dyDescent="0.25">
      <c r="A819" s="121" t="s">
        <v>1275</v>
      </c>
      <c r="B819" s="134" t="s">
        <v>1276</v>
      </c>
      <c r="C819" s="148" t="s">
        <v>13</v>
      </c>
      <c r="D819" s="122" t="s">
        <v>843</v>
      </c>
      <c r="E819" s="127">
        <v>12</v>
      </c>
      <c r="F819" s="124"/>
      <c r="G819" s="124"/>
      <c r="Q819" s="90"/>
      <c r="R819" s="90"/>
    </row>
    <row r="820" spans="1:18" ht="36" x14ac:dyDescent="0.25">
      <c r="A820" s="121" t="s">
        <v>1277</v>
      </c>
      <c r="B820" s="134" t="s">
        <v>1278</v>
      </c>
      <c r="C820" s="148" t="s">
        <v>13</v>
      </c>
      <c r="D820" s="122" t="s">
        <v>843</v>
      </c>
      <c r="E820" s="127">
        <v>3</v>
      </c>
      <c r="F820" s="124"/>
      <c r="G820" s="124"/>
      <c r="Q820" s="90"/>
      <c r="R820" s="90"/>
    </row>
    <row r="821" spans="1:18" x14ac:dyDescent="0.25">
      <c r="A821" s="90"/>
      <c r="B821" s="90" t="s">
        <v>1431</v>
      </c>
      <c r="C821" s="2"/>
      <c r="D821" s="90"/>
      <c r="E821" s="90"/>
      <c r="F821" s="90"/>
      <c r="G821" s="272"/>
      <c r="Q821" s="240"/>
      <c r="R821" s="240"/>
    </row>
    <row r="822" spans="1:18" x14ac:dyDescent="0.25">
      <c r="A822" s="288" t="s">
        <v>1437</v>
      </c>
      <c r="B822" s="273"/>
      <c r="C822" s="274"/>
      <c r="D822" s="289" t="s">
        <v>1426</v>
      </c>
      <c r="E822" s="287">
        <v>10</v>
      </c>
      <c r="F822" s="274"/>
      <c r="G822" s="272"/>
      <c r="Q822" s="240"/>
      <c r="R822" s="240"/>
    </row>
    <row r="823" spans="1:18" x14ac:dyDescent="0.2">
      <c r="A823" s="143"/>
      <c r="B823" s="132"/>
      <c r="C823" s="132"/>
      <c r="D823" s="132"/>
      <c r="E823" s="132"/>
      <c r="F823" s="133"/>
      <c r="G823" s="133"/>
    </row>
    <row r="824" spans="1:18" x14ac:dyDescent="0.25">
      <c r="A824" s="149" t="s">
        <v>1279</v>
      </c>
      <c r="B824" s="394" t="s">
        <v>1280</v>
      </c>
      <c r="C824" s="394"/>
      <c r="D824" s="394"/>
      <c r="E824" s="394"/>
      <c r="F824" s="394"/>
      <c r="G824" s="394"/>
      <c r="H824" s="394"/>
      <c r="I824" s="394"/>
      <c r="J824" s="394"/>
      <c r="K824" s="394"/>
      <c r="L824" s="394"/>
      <c r="M824" s="394"/>
      <c r="N824" s="394"/>
      <c r="O824" s="394"/>
      <c r="P824" s="394"/>
      <c r="Q824" s="394"/>
      <c r="R824" s="394"/>
    </row>
    <row r="825" spans="1:18" ht="48" x14ac:dyDescent="0.25">
      <c r="A825" s="121" t="s">
        <v>1281</v>
      </c>
      <c r="B825" s="231" t="s">
        <v>1438</v>
      </c>
      <c r="C825" s="226" t="s">
        <v>13</v>
      </c>
      <c r="D825" s="227" t="s">
        <v>843</v>
      </c>
      <c r="E825" s="241">
        <v>1</v>
      </c>
      <c r="F825" s="230"/>
      <c r="G825" s="230"/>
      <c r="Q825" s="90"/>
      <c r="R825" s="90"/>
    </row>
    <row r="826" spans="1:18" ht="72" x14ac:dyDescent="0.25">
      <c r="A826" s="121" t="s">
        <v>1282</v>
      </c>
      <c r="B826" s="134" t="s">
        <v>1283</v>
      </c>
      <c r="C826" s="148" t="s">
        <v>13</v>
      </c>
      <c r="D826" s="122" t="s">
        <v>843</v>
      </c>
      <c r="E826" s="151">
        <v>2</v>
      </c>
      <c r="F826" s="124"/>
      <c r="G826" s="124"/>
      <c r="Q826" s="90"/>
      <c r="R826" s="90"/>
    </row>
    <row r="827" spans="1:18" ht="60" x14ac:dyDescent="0.25">
      <c r="A827" s="121" t="s">
        <v>1284</v>
      </c>
      <c r="B827" s="134" t="s">
        <v>1285</v>
      </c>
      <c r="C827" s="148" t="s">
        <v>13</v>
      </c>
      <c r="D827" s="122" t="s">
        <v>843</v>
      </c>
      <c r="E827" s="151">
        <v>9</v>
      </c>
      <c r="F827" s="124"/>
      <c r="G827" s="124"/>
      <c r="Q827" s="90"/>
      <c r="R827" s="90"/>
    </row>
    <row r="828" spans="1:18" ht="36" x14ac:dyDescent="0.25">
      <c r="A828" s="121" t="s">
        <v>1286</v>
      </c>
      <c r="B828" s="134" t="s">
        <v>1287</v>
      </c>
      <c r="C828" s="148" t="s">
        <v>13</v>
      </c>
      <c r="D828" s="122" t="s">
        <v>843</v>
      </c>
      <c r="E828" s="151">
        <v>4</v>
      </c>
      <c r="F828" s="124"/>
      <c r="G828" s="124"/>
      <c r="Q828" s="90"/>
      <c r="R828" s="90"/>
    </row>
    <row r="829" spans="1:18" x14ac:dyDescent="0.25">
      <c r="A829" s="250"/>
      <c r="B829" s="290" t="s">
        <v>1280</v>
      </c>
      <c r="C829" s="148"/>
      <c r="D829" s="275"/>
      <c r="E829" s="276"/>
      <c r="F829" s="124"/>
      <c r="G829" s="124"/>
      <c r="Q829" s="240"/>
      <c r="R829" s="240"/>
    </row>
    <row r="830" spans="1:18" x14ac:dyDescent="0.25">
      <c r="A830" s="285" t="s">
        <v>1439</v>
      </c>
      <c r="B830" s="270"/>
      <c r="C830" s="270"/>
      <c r="D830" s="287" t="s">
        <v>1426</v>
      </c>
      <c r="E830" s="291">
        <v>9</v>
      </c>
      <c r="F830" s="92"/>
      <c r="G830" s="272"/>
      <c r="Q830" s="240"/>
      <c r="R830" s="240"/>
    </row>
    <row r="831" spans="1:18" x14ac:dyDescent="0.2">
      <c r="A831" s="143"/>
      <c r="B831" s="132"/>
      <c r="C831" s="132"/>
      <c r="D831" s="132"/>
      <c r="E831" s="132"/>
      <c r="F831" s="133"/>
      <c r="G831" s="133"/>
    </row>
    <row r="832" spans="1:18" x14ac:dyDescent="0.25">
      <c r="A832" s="157" t="s">
        <v>1288</v>
      </c>
      <c r="B832" s="398" t="s">
        <v>1289</v>
      </c>
      <c r="C832" s="398"/>
      <c r="D832" s="398"/>
      <c r="E832" s="398"/>
      <c r="F832" s="398"/>
      <c r="G832" s="398"/>
      <c r="H832" s="398"/>
      <c r="I832" s="398"/>
      <c r="J832" s="398"/>
      <c r="K832" s="398"/>
      <c r="L832" s="398"/>
      <c r="M832" s="398"/>
      <c r="N832" s="398"/>
      <c r="O832" s="398"/>
      <c r="P832" s="398"/>
      <c r="Q832" s="398"/>
      <c r="R832" s="398"/>
    </row>
    <row r="833" spans="1:18" ht="132" x14ac:dyDescent="0.25">
      <c r="A833" s="121" t="s">
        <v>1290</v>
      </c>
      <c r="B833" s="242" t="s">
        <v>1291</v>
      </c>
      <c r="C833" s="226" t="s">
        <v>13</v>
      </c>
      <c r="D833" s="227" t="s">
        <v>843</v>
      </c>
      <c r="E833" s="243">
        <v>3</v>
      </c>
      <c r="F833" s="230"/>
      <c r="G833" s="230"/>
      <c r="Q833" s="90"/>
      <c r="R833" s="90"/>
    </row>
    <row r="834" spans="1:18" ht="84" x14ac:dyDescent="0.25">
      <c r="A834" s="121" t="s">
        <v>1292</v>
      </c>
      <c r="B834" s="125" t="s">
        <v>1293</v>
      </c>
      <c r="C834" s="148" t="s">
        <v>13</v>
      </c>
      <c r="D834" s="122" t="s">
        <v>843</v>
      </c>
      <c r="E834" s="127">
        <v>24</v>
      </c>
      <c r="F834" s="124"/>
      <c r="G834" s="124"/>
      <c r="Q834" s="90"/>
      <c r="R834" s="90"/>
    </row>
    <row r="835" spans="1:18" ht="108" x14ac:dyDescent="0.25">
      <c r="A835" s="121" t="s">
        <v>1294</v>
      </c>
      <c r="B835" s="125" t="s">
        <v>1295</v>
      </c>
      <c r="C835" s="148" t="s">
        <v>13</v>
      </c>
      <c r="D835" s="122" t="s">
        <v>843</v>
      </c>
      <c r="E835" s="127">
        <v>8</v>
      </c>
      <c r="F835" s="124"/>
      <c r="G835" s="124"/>
      <c r="Q835" s="90"/>
      <c r="R835" s="90"/>
    </row>
    <row r="836" spans="1:18" ht="96" x14ac:dyDescent="0.25">
      <c r="A836" s="121" t="s">
        <v>1296</v>
      </c>
      <c r="B836" s="125" t="s">
        <v>1297</v>
      </c>
      <c r="C836" s="148" t="s">
        <v>13</v>
      </c>
      <c r="D836" s="122" t="s">
        <v>843</v>
      </c>
      <c r="E836" s="127">
        <v>20</v>
      </c>
      <c r="F836" s="124"/>
      <c r="G836" s="124"/>
      <c r="Q836" s="90"/>
      <c r="R836" s="90"/>
    </row>
    <row r="837" spans="1:18" ht="84" x14ac:dyDescent="0.25">
      <c r="A837" s="121" t="s">
        <v>1298</v>
      </c>
      <c r="B837" s="125" t="s">
        <v>1299</v>
      </c>
      <c r="C837" s="148" t="s">
        <v>13</v>
      </c>
      <c r="D837" s="122" t="s">
        <v>843</v>
      </c>
      <c r="E837" s="127">
        <v>20</v>
      </c>
      <c r="F837" s="124"/>
      <c r="G837" s="124"/>
      <c r="Q837" s="90"/>
      <c r="R837" s="90"/>
    </row>
    <row r="838" spans="1:18" ht="108" x14ac:dyDescent="0.25">
      <c r="A838" s="121" t="s">
        <v>1300</v>
      </c>
      <c r="B838" s="125" t="s">
        <v>1301</v>
      </c>
      <c r="C838" s="148" t="s">
        <v>13</v>
      </c>
      <c r="D838" s="122" t="s">
        <v>843</v>
      </c>
      <c r="E838" s="127">
        <v>1</v>
      </c>
      <c r="F838" s="124"/>
      <c r="G838" s="124"/>
      <c r="Q838" s="90"/>
      <c r="R838" s="90"/>
    </row>
    <row r="839" spans="1:18" ht="36" x14ac:dyDescent="0.25">
      <c r="A839" s="121" t="s">
        <v>1302</v>
      </c>
      <c r="B839" s="125" t="s">
        <v>1303</v>
      </c>
      <c r="C839" s="148" t="s">
        <v>13</v>
      </c>
      <c r="D839" s="122" t="s">
        <v>843</v>
      </c>
      <c r="E839" s="127">
        <v>17</v>
      </c>
      <c r="F839" s="124"/>
      <c r="G839" s="124"/>
      <c r="Q839" s="90"/>
      <c r="R839" s="90"/>
    </row>
    <row r="840" spans="1:18" x14ac:dyDescent="0.25">
      <c r="A840" s="395" t="s">
        <v>1304</v>
      </c>
      <c r="B840" s="396"/>
      <c r="C840" s="396"/>
      <c r="D840" s="396"/>
      <c r="E840" s="396"/>
      <c r="F840" s="396"/>
      <c r="G840" s="156"/>
      <c r="Q840" s="240"/>
      <c r="R840" s="240"/>
    </row>
    <row r="841" spans="1:18" ht="15" x14ac:dyDescent="0.25">
      <c r="A841" s="395"/>
      <c r="B841" s="391"/>
      <c r="C841" s="391"/>
      <c r="D841" s="391"/>
      <c r="E841" s="391"/>
      <c r="F841" s="391"/>
      <c r="G841" s="392"/>
      <c r="Q841" s="240"/>
      <c r="R841" s="240"/>
    </row>
    <row r="842" spans="1:18" x14ac:dyDescent="0.2">
      <c r="A842" s="393" t="s">
        <v>1305</v>
      </c>
      <c r="B842" s="393"/>
      <c r="C842" s="393"/>
      <c r="D842" s="393"/>
      <c r="E842" s="393"/>
      <c r="F842" s="393"/>
      <c r="G842" s="156"/>
      <c r="Q842" s="240"/>
      <c r="R842" s="240"/>
    </row>
    <row r="843" spans="1:18" ht="15" x14ac:dyDescent="0.25">
      <c r="A843" s="402"/>
      <c r="B843" s="403"/>
      <c r="C843" s="403"/>
      <c r="D843" s="403"/>
      <c r="E843" s="403"/>
      <c r="F843" s="403"/>
      <c r="G843" s="404"/>
    </row>
    <row r="844" spans="1:18" x14ac:dyDescent="0.25">
      <c r="A844" s="157" t="s">
        <v>1306</v>
      </c>
      <c r="B844" s="398" t="s">
        <v>1307</v>
      </c>
      <c r="C844" s="398"/>
      <c r="D844" s="398"/>
      <c r="E844" s="398"/>
      <c r="F844" s="398"/>
      <c r="G844" s="398"/>
      <c r="H844" s="398"/>
      <c r="I844" s="398"/>
      <c r="J844" s="398"/>
      <c r="K844" s="398"/>
      <c r="L844" s="398"/>
      <c r="M844" s="398"/>
      <c r="N844" s="398"/>
      <c r="O844" s="398"/>
      <c r="P844" s="398"/>
      <c r="Q844" s="398"/>
      <c r="R844" s="398"/>
    </row>
    <row r="845" spans="1:18" x14ac:dyDescent="0.25">
      <c r="A845" s="121" t="s">
        <v>1308</v>
      </c>
      <c r="B845" s="244" t="s">
        <v>1309</v>
      </c>
      <c r="C845" s="226" t="s">
        <v>13</v>
      </c>
      <c r="D845" s="227" t="s">
        <v>1310</v>
      </c>
      <c r="E845" s="243">
        <v>1</v>
      </c>
      <c r="F845" s="230"/>
      <c r="G845" s="230"/>
      <c r="Q845" s="90"/>
      <c r="R845" s="90"/>
    </row>
    <row r="846" spans="1:18" ht="36" x14ac:dyDescent="0.25">
      <c r="A846" s="121" t="s">
        <v>1311</v>
      </c>
      <c r="B846" s="193" t="s">
        <v>1381</v>
      </c>
      <c r="C846" s="148" t="s">
        <v>13</v>
      </c>
      <c r="D846" s="122" t="s">
        <v>1310</v>
      </c>
      <c r="E846" s="158">
        <v>1</v>
      </c>
      <c r="F846" s="124"/>
      <c r="G846" s="124"/>
      <c r="Q846" s="90"/>
      <c r="R846" s="90"/>
    </row>
    <row r="847" spans="1:18" ht="25.5" x14ac:dyDescent="0.25">
      <c r="A847" s="121" t="s">
        <v>1312</v>
      </c>
      <c r="B847" s="194" t="s">
        <v>1379</v>
      </c>
      <c r="C847" s="148" t="s">
        <v>13</v>
      </c>
      <c r="D847" s="122" t="s">
        <v>1310</v>
      </c>
      <c r="E847" s="158">
        <v>1</v>
      </c>
      <c r="F847" s="124"/>
      <c r="G847" s="124"/>
      <c r="Q847" s="90"/>
      <c r="R847" s="90"/>
    </row>
    <row r="848" spans="1:18" ht="25.5" x14ac:dyDescent="0.25">
      <c r="A848" s="121" t="s">
        <v>1313</v>
      </c>
      <c r="B848" s="194" t="s">
        <v>1314</v>
      </c>
      <c r="C848" s="148" t="s">
        <v>13</v>
      </c>
      <c r="D848" s="122" t="s">
        <v>1310</v>
      </c>
      <c r="E848" s="158">
        <v>1</v>
      </c>
      <c r="F848" s="124"/>
      <c r="G848" s="124"/>
      <c r="Q848" s="90"/>
      <c r="R848" s="90"/>
    </row>
    <row r="849" spans="1:18" ht="25.5" x14ac:dyDescent="0.25">
      <c r="A849" s="121" t="s">
        <v>1315</v>
      </c>
      <c r="B849" s="194" t="s">
        <v>1316</v>
      </c>
      <c r="C849" s="148" t="s">
        <v>13</v>
      </c>
      <c r="D849" s="122" t="s">
        <v>1310</v>
      </c>
      <c r="E849" s="158">
        <v>1</v>
      </c>
      <c r="F849" s="124"/>
      <c r="G849" s="124"/>
      <c r="Q849" s="90"/>
      <c r="R849" s="90"/>
    </row>
    <row r="850" spans="1:18" x14ac:dyDescent="0.25">
      <c r="A850" s="121" t="s">
        <v>1317</v>
      </c>
      <c r="B850" s="194" t="s">
        <v>1318</v>
      </c>
      <c r="C850" s="148" t="s">
        <v>13</v>
      </c>
      <c r="D850" s="122" t="s">
        <v>1310</v>
      </c>
      <c r="E850" s="158">
        <v>1</v>
      </c>
      <c r="F850" s="124"/>
      <c r="G850" s="124"/>
      <c r="Q850" s="90"/>
      <c r="R850" s="90"/>
    </row>
    <row r="851" spans="1:18" ht="25.5" x14ac:dyDescent="0.25">
      <c r="A851" s="121" t="s">
        <v>1319</v>
      </c>
      <c r="B851" s="194" t="s">
        <v>1380</v>
      </c>
      <c r="C851" s="148" t="s">
        <v>13</v>
      </c>
      <c r="D851" s="122" t="s">
        <v>1310</v>
      </c>
      <c r="E851" s="158">
        <v>1</v>
      </c>
      <c r="F851" s="124"/>
      <c r="G851" s="124"/>
      <c r="Q851" s="90"/>
      <c r="R851" s="90"/>
    </row>
    <row r="852" spans="1:18" ht="38.25" x14ac:dyDescent="0.25">
      <c r="A852" s="159" t="s">
        <v>1372</v>
      </c>
      <c r="B852" s="160" t="s">
        <v>1384</v>
      </c>
      <c r="C852" s="148" t="s">
        <v>13</v>
      </c>
      <c r="D852" s="161" t="s">
        <v>1310</v>
      </c>
      <c r="E852" s="158">
        <v>1</v>
      </c>
      <c r="F852" s="162"/>
      <c r="G852" s="162"/>
      <c r="Q852" s="90"/>
      <c r="R852" s="90"/>
    </row>
    <row r="853" spans="1:18" x14ac:dyDescent="0.25">
      <c r="A853" s="395" t="s">
        <v>1320</v>
      </c>
      <c r="B853" s="396"/>
      <c r="C853" s="396"/>
      <c r="D853" s="396"/>
      <c r="E853" s="396"/>
      <c r="F853" s="396"/>
      <c r="G853" s="156"/>
      <c r="Q853" s="240"/>
      <c r="R853" s="240"/>
    </row>
    <row r="854" spans="1:18" x14ac:dyDescent="0.2">
      <c r="A854" s="143"/>
      <c r="B854" s="132"/>
      <c r="C854" s="132"/>
      <c r="D854" s="132"/>
      <c r="E854" s="132"/>
      <c r="F854" s="133"/>
      <c r="G854" s="133"/>
    </row>
    <row r="855" spans="1:18" x14ac:dyDescent="0.25">
      <c r="A855" s="149" t="s">
        <v>1321</v>
      </c>
      <c r="B855" s="379" t="s">
        <v>1322</v>
      </c>
      <c r="C855" s="379"/>
      <c r="D855" s="379"/>
      <c r="E855" s="379"/>
      <c r="F855" s="379"/>
      <c r="G855" s="379"/>
      <c r="H855" s="379"/>
      <c r="I855" s="379"/>
      <c r="J855" s="379"/>
      <c r="K855" s="379"/>
      <c r="L855" s="379"/>
      <c r="M855" s="379"/>
      <c r="N855" s="379"/>
      <c r="O855" s="379"/>
      <c r="P855" s="379"/>
      <c r="Q855" s="379"/>
      <c r="R855" s="379"/>
    </row>
    <row r="856" spans="1:18" ht="24" x14ac:dyDescent="0.25">
      <c r="A856" s="163"/>
      <c r="B856" s="221" t="s">
        <v>1323</v>
      </c>
      <c r="C856" s="226" t="s">
        <v>13</v>
      </c>
      <c r="D856" s="223"/>
      <c r="E856" s="223"/>
      <c r="F856" s="224"/>
      <c r="G856" s="224"/>
    </row>
    <row r="857" spans="1:18" ht="14.25" x14ac:dyDescent="0.25">
      <c r="A857" s="121" t="s">
        <v>1324</v>
      </c>
      <c r="B857" s="164" t="s">
        <v>1325</v>
      </c>
      <c r="C857" s="148" t="s">
        <v>13</v>
      </c>
      <c r="D857" s="122" t="s">
        <v>164</v>
      </c>
      <c r="E857" s="165">
        <v>5500</v>
      </c>
      <c r="F857" s="166"/>
      <c r="G857" s="124"/>
      <c r="Q857" s="90"/>
      <c r="R857" s="90"/>
    </row>
    <row r="858" spans="1:18" ht="14.25" x14ac:dyDescent="0.25">
      <c r="A858" s="121" t="s">
        <v>1326</v>
      </c>
      <c r="B858" s="164" t="s">
        <v>1327</v>
      </c>
      <c r="C858" s="148" t="s">
        <v>13</v>
      </c>
      <c r="D858" s="122" t="s">
        <v>164</v>
      </c>
      <c r="E858" s="165">
        <v>600</v>
      </c>
      <c r="F858" s="166"/>
      <c r="G858" s="124"/>
      <c r="Q858" s="90"/>
      <c r="R858" s="90"/>
    </row>
    <row r="859" spans="1:18" ht="14.25" x14ac:dyDescent="0.25">
      <c r="A859" s="121" t="s">
        <v>1328</v>
      </c>
      <c r="B859" s="164" t="s">
        <v>1329</v>
      </c>
      <c r="C859" s="148" t="s">
        <v>13</v>
      </c>
      <c r="D859" s="122" t="s">
        <v>164</v>
      </c>
      <c r="E859" s="165">
        <v>100</v>
      </c>
      <c r="F859" s="166"/>
      <c r="G859" s="124"/>
      <c r="Q859" s="90"/>
      <c r="R859" s="90"/>
    </row>
    <row r="860" spans="1:18" ht="14.25" x14ac:dyDescent="0.25">
      <c r="A860" s="121" t="s">
        <v>1330</v>
      </c>
      <c r="B860" s="164" t="s">
        <v>1331</v>
      </c>
      <c r="C860" s="148" t="s">
        <v>13</v>
      </c>
      <c r="D860" s="122" t="s">
        <v>164</v>
      </c>
      <c r="E860" s="165">
        <v>700</v>
      </c>
      <c r="F860" s="166"/>
      <c r="G860" s="124"/>
      <c r="Q860" s="90"/>
      <c r="R860" s="90"/>
    </row>
    <row r="861" spans="1:18" ht="14.25" x14ac:dyDescent="0.25">
      <c r="A861" s="121" t="s">
        <v>1332</v>
      </c>
      <c r="B861" s="164" t="s">
        <v>1333</v>
      </c>
      <c r="C861" s="148" t="s">
        <v>13</v>
      </c>
      <c r="D861" s="122" t="s">
        <v>164</v>
      </c>
      <c r="E861" s="165">
        <v>750</v>
      </c>
      <c r="F861" s="166"/>
      <c r="G861" s="124"/>
      <c r="Q861" s="90"/>
      <c r="R861" s="90"/>
    </row>
    <row r="862" spans="1:18" ht="14.25" x14ac:dyDescent="0.25">
      <c r="A862" s="121" t="s">
        <v>1334</v>
      </c>
      <c r="B862" s="164" t="s">
        <v>1335</v>
      </c>
      <c r="C862" s="148" t="s">
        <v>13</v>
      </c>
      <c r="D862" s="122" t="s">
        <v>164</v>
      </c>
      <c r="E862" s="165">
        <v>400</v>
      </c>
      <c r="F862" s="166"/>
      <c r="G862" s="124"/>
      <c r="Q862" s="90"/>
      <c r="R862" s="90"/>
    </row>
    <row r="863" spans="1:18" x14ac:dyDescent="0.25">
      <c r="A863" s="121" t="s">
        <v>1336</v>
      </c>
      <c r="B863" s="164" t="s">
        <v>1337</v>
      </c>
      <c r="C863" s="148" t="s">
        <v>13</v>
      </c>
      <c r="D863" s="122" t="s">
        <v>164</v>
      </c>
      <c r="E863" s="165">
        <v>100</v>
      </c>
      <c r="F863" s="166"/>
      <c r="G863" s="124"/>
      <c r="Q863" s="90"/>
      <c r="R863" s="90"/>
    </row>
    <row r="864" spans="1:18" ht="14.25" x14ac:dyDescent="0.25">
      <c r="A864" s="121" t="s">
        <v>1338</v>
      </c>
      <c r="B864" s="164" t="s">
        <v>1339</v>
      </c>
      <c r="C864" s="148" t="s">
        <v>13</v>
      </c>
      <c r="D864" s="122" t="s">
        <v>164</v>
      </c>
      <c r="E864" s="165">
        <v>3000</v>
      </c>
      <c r="F864" s="166"/>
      <c r="G864" s="124"/>
      <c r="Q864" s="90"/>
      <c r="R864" s="90"/>
    </row>
    <row r="865" spans="1:28" x14ac:dyDescent="0.25">
      <c r="A865" s="395" t="s">
        <v>1340</v>
      </c>
      <c r="B865" s="396"/>
      <c r="C865" s="396"/>
      <c r="D865" s="396"/>
      <c r="E865" s="396"/>
      <c r="F865" s="396"/>
      <c r="G865" s="167"/>
      <c r="Q865" s="206"/>
      <c r="R865" s="206"/>
    </row>
    <row r="866" spans="1:28" ht="15" x14ac:dyDescent="0.25">
      <c r="A866" s="399"/>
      <c r="B866" s="391"/>
      <c r="C866" s="391"/>
      <c r="D866" s="391"/>
      <c r="E866" s="391"/>
      <c r="F866" s="391"/>
      <c r="G866" s="392"/>
      <c r="W866" s="406"/>
      <c r="X866" s="406"/>
      <c r="Y866" s="406"/>
      <c r="Z866" s="406"/>
      <c r="AA866" s="406"/>
      <c r="AB866" s="406"/>
    </row>
    <row r="867" spans="1:28" ht="15" x14ac:dyDescent="0.2">
      <c r="A867" s="135" t="s">
        <v>849</v>
      </c>
      <c r="B867" s="390" t="s">
        <v>1341</v>
      </c>
      <c r="C867" s="391"/>
      <c r="D867" s="391"/>
      <c r="E867" s="391"/>
      <c r="F867" s="392"/>
      <c r="G867" s="130"/>
      <c r="Q867" s="90"/>
      <c r="R867" s="90"/>
    </row>
    <row r="868" spans="1:28" x14ac:dyDescent="0.2">
      <c r="A868" s="131"/>
      <c r="B868" s="132"/>
      <c r="C868" s="132"/>
      <c r="D868" s="132"/>
      <c r="E868" s="132"/>
      <c r="F868" s="133"/>
      <c r="G868" s="133"/>
    </row>
    <row r="869" spans="1:28" ht="14.25" customHeight="1" x14ac:dyDescent="0.25">
      <c r="A869" s="385" t="s">
        <v>1342</v>
      </c>
      <c r="B869" s="400"/>
      <c r="C869" s="400"/>
      <c r="D869" s="400"/>
      <c r="E869" s="400"/>
      <c r="F869" s="401"/>
      <c r="G869" s="130"/>
      <c r="Q869" s="90"/>
      <c r="R869" s="90"/>
    </row>
    <row r="870" spans="1:28" ht="14.25" customHeight="1" x14ac:dyDescent="0.25">
      <c r="A870" s="174"/>
      <c r="B870" s="173"/>
      <c r="C870" s="173"/>
      <c r="D870" s="173"/>
      <c r="E870" s="173"/>
      <c r="F870" s="173"/>
      <c r="G870" s="130"/>
      <c r="Q870" s="90"/>
      <c r="R870" s="90"/>
    </row>
    <row r="871" spans="1:28" ht="14.25" customHeight="1" x14ac:dyDescent="0.25">
      <c r="A871" s="175"/>
      <c r="B871" s="245"/>
      <c r="C871" s="245"/>
      <c r="D871" s="245"/>
      <c r="E871" s="245"/>
      <c r="F871" s="245"/>
      <c r="G871" s="246"/>
      <c r="Q871" s="101"/>
      <c r="R871" s="101"/>
    </row>
    <row r="872" spans="1:28" ht="14.25" customHeight="1" x14ac:dyDescent="0.25">
      <c r="A872" s="185">
        <v>4</v>
      </c>
      <c r="B872" s="417" t="s">
        <v>1359</v>
      </c>
      <c r="C872" s="417"/>
      <c r="D872" s="417"/>
      <c r="E872" s="417"/>
      <c r="F872" s="417"/>
      <c r="G872" s="417"/>
      <c r="H872" s="417"/>
      <c r="I872" s="417"/>
      <c r="J872" s="417"/>
      <c r="K872" s="417"/>
      <c r="L872" s="417"/>
      <c r="M872" s="417"/>
      <c r="N872" s="417"/>
      <c r="O872" s="417"/>
      <c r="P872" s="417"/>
      <c r="Q872" s="417"/>
      <c r="R872" s="417"/>
    </row>
    <row r="873" spans="1:28" ht="24.75" customHeight="1" x14ac:dyDescent="0.25">
      <c r="A873" s="176" t="s">
        <v>1360</v>
      </c>
      <c r="B873" s="247" t="s">
        <v>1365</v>
      </c>
      <c r="C873" s="226" t="s">
        <v>13</v>
      </c>
      <c r="D873" s="227" t="s">
        <v>843</v>
      </c>
      <c r="E873" s="248">
        <v>20</v>
      </c>
      <c r="F873" s="249"/>
      <c r="G873" s="229"/>
      <c r="Q873" s="211"/>
      <c r="R873" s="211"/>
    </row>
    <row r="874" spans="1:28" ht="21.75" customHeight="1" x14ac:dyDescent="0.25">
      <c r="A874" s="176" t="s">
        <v>1361</v>
      </c>
      <c r="B874" s="187" t="s">
        <v>1386</v>
      </c>
      <c r="C874" s="148" t="s">
        <v>13</v>
      </c>
      <c r="D874" s="122" t="s">
        <v>843</v>
      </c>
      <c r="E874" s="179">
        <v>20</v>
      </c>
      <c r="F874" s="173"/>
      <c r="G874" s="130"/>
      <c r="Q874" s="90"/>
      <c r="R874" s="90"/>
    </row>
    <row r="875" spans="1:28" ht="23.25" customHeight="1" x14ac:dyDescent="0.25">
      <c r="A875" s="176" t="s">
        <v>1374</v>
      </c>
      <c r="B875" s="187" t="s">
        <v>1368</v>
      </c>
      <c r="C875" s="148" t="s">
        <v>13</v>
      </c>
      <c r="D875" s="122" t="s">
        <v>843</v>
      </c>
      <c r="E875" s="177">
        <v>14</v>
      </c>
      <c r="F875" s="173"/>
      <c r="G875" s="130"/>
      <c r="Q875" s="90"/>
      <c r="R875" s="90"/>
    </row>
    <row r="876" spans="1:28" ht="23.25" customHeight="1" x14ac:dyDescent="0.25">
      <c r="A876" s="176" t="s">
        <v>1375</v>
      </c>
      <c r="B876" s="187" t="s">
        <v>1366</v>
      </c>
      <c r="C876" s="148" t="s">
        <v>13</v>
      </c>
      <c r="D876" s="122" t="s">
        <v>843</v>
      </c>
      <c r="E876" s="178">
        <v>14</v>
      </c>
      <c r="F876" s="173"/>
      <c r="G876" s="130"/>
      <c r="Q876" s="90"/>
      <c r="R876" s="90"/>
    </row>
    <row r="877" spans="1:28" ht="27.75" customHeight="1" x14ac:dyDescent="0.25">
      <c r="A877" s="176" t="s">
        <v>1376</v>
      </c>
      <c r="B877" s="187" t="s">
        <v>1367</v>
      </c>
      <c r="C877" s="148" t="s">
        <v>13</v>
      </c>
      <c r="D877" s="122" t="s">
        <v>843</v>
      </c>
      <c r="E877" s="178">
        <v>40</v>
      </c>
      <c r="F877" s="173"/>
      <c r="G877" s="130"/>
      <c r="Q877" s="90"/>
      <c r="R877" s="90"/>
    </row>
    <row r="878" spans="1:28" x14ac:dyDescent="0.2">
      <c r="A878" s="414" t="s">
        <v>1362</v>
      </c>
      <c r="B878" s="415"/>
      <c r="C878" s="415"/>
      <c r="D878" s="415"/>
      <c r="E878" s="415"/>
      <c r="F878" s="416"/>
      <c r="G878" s="130"/>
      <c r="Q878" s="90"/>
      <c r="R878" s="90"/>
    </row>
    <row r="879" spans="1:28" ht="12.75" customHeight="1" x14ac:dyDescent="0.2">
      <c r="A879" s="182"/>
      <c r="B879" s="183"/>
      <c r="C879" s="183"/>
      <c r="D879" s="183"/>
      <c r="E879" s="183"/>
      <c r="F879" s="184"/>
      <c r="G879" s="130"/>
      <c r="Q879" s="90"/>
      <c r="R879" s="90"/>
    </row>
    <row r="880" spans="1:28" ht="12.75" customHeight="1" x14ac:dyDescent="0.25">
      <c r="A880" s="408" t="s">
        <v>1364</v>
      </c>
      <c r="B880" s="409"/>
      <c r="C880" s="409"/>
      <c r="D880" s="409"/>
      <c r="E880" s="409"/>
      <c r="F880" s="410"/>
      <c r="G880" s="418" t="s">
        <v>1415</v>
      </c>
      <c r="H880" s="419"/>
      <c r="I880" s="419"/>
      <c r="J880" s="419"/>
      <c r="K880" s="419"/>
      <c r="L880" s="419"/>
      <c r="M880" s="419"/>
      <c r="N880" s="419"/>
      <c r="O880" s="419"/>
      <c r="P880" s="419"/>
      <c r="Q880" s="419"/>
      <c r="R880" s="420"/>
    </row>
    <row r="881" spans="1:18" ht="15" x14ac:dyDescent="0.25">
      <c r="A881" s="180" t="s">
        <v>1343</v>
      </c>
      <c r="B881" s="407" t="s">
        <v>1344</v>
      </c>
      <c r="C881" s="377"/>
      <c r="D881" s="377"/>
      <c r="E881" s="377"/>
      <c r="F881" s="378"/>
      <c r="G881" s="181"/>
      <c r="Q881" s="90"/>
      <c r="R881" s="90"/>
    </row>
    <row r="882" spans="1:18" ht="19.5" customHeight="1" x14ac:dyDescent="0.25">
      <c r="A882" s="180" t="s">
        <v>1345</v>
      </c>
      <c r="B882" s="407" t="s">
        <v>1363</v>
      </c>
      <c r="C882" s="377"/>
      <c r="D882" s="377"/>
      <c r="E882" s="377"/>
      <c r="F882" s="378"/>
      <c r="G882" s="181"/>
      <c r="Q882" s="90"/>
      <c r="R882" s="90"/>
    </row>
    <row r="883" spans="1:18" ht="15" x14ac:dyDescent="0.25">
      <c r="A883" s="180" t="s">
        <v>722</v>
      </c>
      <c r="B883" s="407" t="s">
        <v>1346</v>
      </c>
      <c r="C883" s="377"/>
      <c r="D883" s="377"/>
      <c r="E883" s="377"/>
      <c r="F883" s="378"/>
      <c r="G883" s="181"/>
      <c r="Q883" s="90"/>
      <c r="R883" s="90"/>
    </row>
    <row r="884" spans="1:18" ht="15" x14ac:dyDescent="0.25">
      <c r="A884" s="180" t="s">
        <v>1358</v>
      </c>
      <c r="B884" s="407" t="s">
        <v>1377</v>
      </c>
      <c r="C884" s="377"/>
      <c r="D884" s="377"/>
      <c r="E884" s="377"/>
      <c r="F884" s="378"/>
      <c r="G884" s="181"/>
      <c r="Q884" s="90"/>
      <c r="R884" s="90"/>
    </row>
    <row r="885" spans="1:18" ht="15" customHeight="1" x14ac:dyDescent="0.25">
      <c r="A885" s="411" t="s">
        <v>1409</v>
      </c>
      <c r="B885" s="412"/>
      <c r="C885" s="412"/>
      <c r="D885" s="412"/>
      <c r="E885" s="412"/>
      <c r="F885" s="413"/>
      <c r="G885" s="181"/>
      <c r="Q885" s="90"/>
      <c r="R885" s="90"/>
    </row>
    <row r="886" spans="1:18" ht="15" x14ac:dyDescent="0.25">
      <c r="A886" s="197"/>
      <c r="B886" s="198"/>
      <c r="C886" s="195"/>
      <c r="D886" s="195"/>
      <c r="E886" s="195"/>
      <c r="F886" s="199" t="s">
        <v>1407</v>
      </c>
      <c r="G886" s="181"/>
      <c r="Q886" s="90"/>
      <c r="R886" s="90"/>
    </row>
    <row r="887" spans="1:18" ht="14.25" customHeight="1" x14ac:dyDescent="0.25">
      <c r="A887" s="411" t="s">
        <v>1408</v>
      </c>
      <c r="B887" s="412"/>
      <c r="C887" s="412"/>
      <c r="D887" s="412"/>
      <c r="E887" s="412"/>
      <c r="F887" s="413"/>
      <c r="G887" s="181"/>
      <c r="Q887" s="90"/>
      <c r="R887" s="90"/>
    </row>
    <row r="891" spans="1:18" ht="15.75" x14ac:dyDescent="0.25">
      <c r="B891" s="168" t="s">
        <v>1402</v>
      </c>
      <c r="C891" s="196" t="s">
        <v>1403</v>
      </c>
      <c r="E891" s="169" t="s">
        <v>1404</v>
      </c>
      <c r="Q891" s="421" t="s">
        <v>1416</v>
      </c>
      <c r="R891" s="421" t="s">
        <v>1417</v>
      </c>
    </row>
    <row r="892" spans="1:18" x14ac:dyDescent="0.25">
      <c r="B892" s="14"/>
      <c r="Q892" s="421"/>
      <c r="R892" s="421"/>
    </row>
    <row r="893" spans="1:18" x14ac:dyDescent="0.25">
      <c r="B893" s="168" t="s">
        <v>1405</v>
      </c>
      <c r="E893" s="169" t="s">
        <v>1406</v>
      </c>
      <c r="Q893" s="421"/>
      <c r="R893" s="421"/>
    </row>
    <row r="894" spans="1:18" x14ac:dyDescent="0.25">
      <c r="Q894" s="421"/>
      <c r="R894" s="421"/>
    </row>
    <row r="895" spans="1:18" x14ac:dyDescent="0.25">
      <c r="Q895" s="421"/>
      <c r="R895" s="421"/>
    </row>
    <row r="898" spans="2:17" x14ac:dyDescent="0.25">
      <c r="B898" s="255" t="s">
        <v>1418</v>
      </c>
      <c r="D898" s="8" t="s">
        <v>1423</v>
      </c>
    </row>
    <row r="899" spans="2:17" ht="25.5" x14ac:dyDescent="0.25">
      <c r="B899" s="89" t="s">
        <v>1419</v>
      </c>
      <c r="D899" s="405" t="s">
        <v>1424</v>
      </c>
      <c r="E899" s="405"/>
      <c r="F899" s="405"/>
      <c r="G899" s="405"/>
      <c r="H899" s="405"/>
      <c r="I899" s="405"/>
      <c r="J899" s="405"/>
      <c r="K899" s="405"/>
      <c r="L899" s="405"/>
      <c r="M899" s="405"/>
      <c r="N899" s="405"/>
      <c r="O899" s="405"/>
      <c r="P899" s="405"/>
      <c r="Q899" s="405"/>
    </row>
    <row r="900" spans="2:17" ht="51" x14ac:dyDescent="0.25">
      <c r="B900" s="89" t="s">
        <v>1421</v>
      </c>
      <c r="D900" s="405" t="s">
        <v>1457</v>
      </c>
      <c r="E900" s="405"/>
      <c r="F900" s="405"/>
      <c r="G900" s="405"/>
      <c r="H900" s="405"/>
      <c r="I900" s="405"/>
      <c r="J900" s="405"/>
      <c r="K900" s="405"/>
      <c r="L900" s="405"/>
      <c r="M900" s="405"/>
      <c r="N900" s="405"/>
      <c r="O900" s="405"/>
      <c r="P900" s="405"/>
      <c r="Q900" s="405"/>
    </row>
    <row r="901" spans="2:17" ht="25.5" x14ac:dyDescent="0.25">
      <c r="B901" s="89" t="s">
        <v>1420</v>
      </c>
    </row>
    <row r="902" spans="2:17" ht="51" x14ac:dyDescent="0.25">
      <c r="B902" s="89" t="s">
        <v>1422</v>
      </c>
    </row>
  </sheetData>
  <mergeCells count="196">
    <mergeCell ref="D899:Q899"/>
    <mergeCell ref="D900:Q900"/>
    <mergeCell ref="W866:AB866"/>
    <mergeCell ref="B881:F881"/>
    <mergeCell ref="B882:F882"/>
    <mergeCell ref="B883:F883"/>
    <mergeCell ref="B884:F884"/>
    <mergeCell ref="A880:F880"/>
    <mergeCell ref="A887:F887"/>
    <mergeCell ref="A878:F878"/>
    <mergeCell ref="A885:F885"/>
    <mergeCell ref="B872:R872"/>
    <mergeCell ref="G880:R880"/>
    <mergeCell ref="Q891:Q895"/>
    <mergeCell ref="R891:R895"/>
    <mergeCell ref="A865:F865"/>
    <mergeCell ref="A866:G866"/>
    <mergeCell ref="B867:F867"/>
    <mergeCell ref="A869:F869"/>
    <mergeCell ref="A840:F840"/>
    <mergeCell ref="A841:G841"/>
    <mergeCell ref="A842:F842"/>
    <mergeCell ref="A843:G843"/>
    <mergeCell ref="A853:F853"/>
    <mergeCell ref="B844:R844"/>
    <mergeCell ref="B855:R855"/>
    <mergeCell ref="B754:R754"/>
    <mergeCell ref="A810:F810"/>
    <mergeCell ref="A798:F798"/>
    <mergeCell ref="B766:R766"/>
    <mergeCell ref="B777:R777"/>
    <mergeCell ref="B800:R800"/>
    <mergeCell ref="B812:R812"/>
    <mergeCell ref="B824:R824"/>
    <mergeCell ref="B832:R832"/>
    <mergeCell ref="A623:F623"/>
    <mergeCell ref="A679:F679"/>
    <mergeCell ref="A752:F752"/>
    <mergeCell ref="A542:F542"/>
    <mergeCell ref="A549:F549"/>
    <mergeCell ref="B551:F551"/>
    <mergeCell ref="B545:R545"/>
    <mergeCell ref="B553:R553"/>
    <mergeCell ref="B555:R555"/>
    <mergeCell ref="B625:R625"/>
    <mergeCell ref="B681:R681"/>
    <mergeCell ref="B490:R490"/>
    <mergeCell ref="A530:F530"/>
    <mergeCell ref="A531:G531"/>
    <mergeCell ref="A536:F536"/>
    <mergeCell ref="A537:G537"/>
    <mergeCell ref="B538:G538"/>
    <mergeCell ref="A504:G504"/>
    <mergeCell ref="A519:G519"/>
    <mergeCell ref="B505:R505"/>
    <mergeCell ref="B520:R520"/>
    <mergeCell ref="B532:R532"/>
    <mergeCell ref="F503:G503"/>
    <mergeCell ref="B408:R408"/>
    <mergeCell ref="B415:R415"/>
    <mergeCell ref="B453:R453"/>
    <mergeCell ref="B469:G469"/>
    <mergeCell ref="B470:G470"/>
    <mergeCell ref="A488:F488"/>
    <mergeCell ref="A489:G489"/>
    <mergeCell ref="A464:G464"/>
    <mergeCell ref="A465:F465"/>
    <mergeCell ref="A466:G466"/>
    <mergeCell ref="A467:F467"/>
    <mergeCell ref="A468:G468"/>
    <mergeCell ref="B462:R462"/>
    <mergeCell ref="B471:R471"/>
    <mergeCell ref="A451:F451"/>
    <mergeCell ref="A452:G452"/>
    <mergeCell ref="A459:G459"/>
    <mergeCell ref="A460:F460"/>
    <mergeCell ref="A461:G461"/>
    <mergeCell ref="A412:G412"/>
    <mergeCell ref="A413:F413"/>
    <mergeCell ref="A414:G414"/>
    <mergeCell ref="A450:G450"/>
    <mergeCell ref="A359:F359"/>
    <mergeCell ref="A360:G360"/>
    <mergeCell ref="A405:G405"/>
    <mergeCell ref="A406:F406"/>
    <mergeCell ref="A407:G407"/>
    <mergeCell ref="A349:G349"/>
    <mergeCell ref="A350:F350"/>
    <mergeCell ref="A351:G351"/>
    <mergeCell ref="A358:G358"/>
    <mergeCell ref="B352:R352"/>
    <mergeCell ref="B361:R361"/>
    <mergeCell ref="A264:F264"/>
    <mergeCell ref="A265:G265"/>
    <mergeCell ref="A300:G300"/>
    <mergeCell ref="A301:F301"/>
    <mergeCell ref="A302:G302"/>
    <mergeCell ref="A255:G255"/>
    <mergeCell ref="A256:F256"/>
    <mergeCell ref="A257:G257"/>
    <mergeCell ref="A263:G263"/>
    <mergeCell ref="A209:F209"/>
    <mergeCell ref="A210:G210"/>
    <mergeCell ref="A216:G216"/>
    <mergeCell ref="A217:F217"/>
    <mergeCell ref="A218:G218"/>
    <mergeCell ref="A198:G198"/>
    <mergeCell ref="A199:F199"/>
    <mergeCell ref="A200:G200"/>
    <mergeCell ref="B208:G208"/>
    <mergeCell ref="B180:F180"/>
    <mergeCell ref="B181:G181"/>
    <mergeCell ref="B185:F185"/>
    <mergeCell ref="B186:F186"/>
    <mergeCell ref="B188:G188"/>
    <mergeCell ref="A189:I189"/>
    <mergeCell ref="B161:F161"/>
    <mergeCell ref="B162:G162"/>
    <mergeCell ref="B166:F166"/>
    <mergeCell ref="B172:F172"/>
    <mergeCell ref="B176:F176"/>
    <mergeCell ref="B179:F179"/>
    <mergeCell ref="B167:F167"/>
    <mergeCell ref="B173:F173"/>
    <mergeCell ref="B163:F163"/>
    <mergeCell ref="B177:F177"/>
    <mergeCell ref="A117:A118"/>
    <mergeCell ref="B119:F119"/>
    <mergeCell ref="A120:A122"/>
    <mergeCell ref="F120:F122"/>
    <mergeCell ref="G120:G122"/>
    <mergeCell ref="B94:F94"/>
    <mergeCell ref="A98:A103"/>
    <mergeCell ref="B106:F106"/>
    <mergeCell ref="B109:F109"/>
    <mergeCell ref="B110:F110"/>
    <mergeCell ref="B111:G111"/>
    <mergeCell ref="A81:A82"/>
    <mergeCell ref="A83:A84"/>
    <mergeCell ref="A85:A87"/>
    <mergeCell ref="A88:A90"/>
    <mergeCell ref="B77:F77"/>
    <mergeCell ref="A78:A79"/>
    <mergeCell ref="B78:B79"/>
    <mergeCell ref="C78:C79"/>
    <mergeCell ref="D78:D79"/>
    <mergeCell ref="E78:E79"/>
    <mergeCell ref="F78:F79"/>
    <mergeCell ref="B54:G54"/>
    <mergeCell ref="B63:F63"/>
    <mergeCell ref="B66:F66"/>
    <mergeCell ref="B69:F69"/>
    <mergeCell ref="B71:F71"/>
    <mergeCell ref="B74:F74"/>
    <mergeCell ref="B41:F41"/>
    <mergeCell ref="A42:F42"/>
    <mergeCell ref="B43:G43"/>
    <mergeCell ref="B48:F48"/>
    <mergeCell ref="B52:F52"/>
    <mergeCell ref="A53:F53"/>
    <mergeCell ref="B24:F24"/>
    <mergeCell ref="B26:F26"/>
    <mergeCell ref="B31:F31"/>
    <mergeCell ref="A32:F32"/>
    <mergeCell ref="B33:G33"/>
    <mergeCell ref="B37:F37"/>
    <mergeCell ref="B2:G2"/>
    <mergeCell ref="B5:G5"/>
    <mergeCell ref="B9:G9"/>
    <mergeCell ref="B10:G10"/>
    <mergeCell ref="B15:F15"/>
    <mergeCell ref="B20:F20"/>
    <mergeCell ref="Q78:Q79"/>
    <mergeCell ref="R78:R79"/>
    <mergeCell ref="B190:R190"/>
    <mergeCell ref="B201:R201"/>
    <mergeCell ref="B211:R211"/>
    <mergeCell ref="B219:R219"/>
    <mergeCell ref="B258:R258"/>
    <mergeCell ref="B266:R266"/>
    <mergeCell ref="B303:R303"/>
    <mergeCell ref="G78:G79"/>
    <mergeCell ref="B80:F80"/>
    <mergeCell ref="B116:F116"/>
    <mergeCell ref="B140:F140"/>
    <mergeCell ref="B143:F143"/>
    <mergeCell ref="B146:F146"/>
    <mergeCell ref="B150:F150"/>
    <mergeCell ref="B155:F155"/>
    <mergeCell ref="B160:F160"/>
    <mergeCell ref="B123:F123"/>
    <mergeCell ref="B126:F126"/>
    <mergeCell ref="B127:F127"/>
    <mergeCell ref="B128:G128"/>
    <mergeCell ref="B134:F134"/>
    <mergeCell ref="B136:F136"/>
  </mergeCell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N Dokument" ma:contentTypeID="0x0101006DB0F8F7738EDF4DA0E2E14EA69F41B7009F6921338CFD5F4DAD475703732A9527" ma:contentTypeVersion="14" ma:contentTypeDescription="" ma:contentTypeScope="" ma:versionID="9ed67a921bde908637490453167bffa2">
  <xsd:schema xmlns:xsd="http://www.w3.org/2001/XMLSchema" xmlns:xs="http://www.w3.org/2001/XMLSchema" xmlns:p="http://schemas.microsoft.com/office/2006/metadata/properties" xmlns:ns2="0f37ee01-0781-405a-a340-6acb344575b7" targetNamespace="http://schemas.microsoft.com/office/2006/metadata/properties" ma:root="true" ma:fieldsID="21cea34c78942bde9271c846aea4c545" ns2:_="">
    <xsd:import namespace="0f37ee01-0781-405a-a340-6acb344575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8"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E5C88-6A41-464F-98A0-A3F0829C7E59}"/>
</file>

<file path=customXml/itemProps2.xml><?xml version="1.0" encoding="utf-8"?>
<ds:datastoreItem xmlns:ds="http://schemas.openxmlformats.org/officeDocument/2006/customXml" ds:itemID="{DD2B2503-C655-4015-AD25-F5EF29EF9EF5}"/>
</file>

<file path=customXml/itemProps3.xml><?xml version="1.0" encoding="utf-8"?>
<ds:datastoreItem xmlns:ds="http://schemas.openxmlformats.org/officeDocument/2006/customXml" ds:itemID="{87368F32-47A7-4C5E-A107-E7EA9805F6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Obrazac strukture cene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2020-11-24T08:22:28Z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7b75824c-cac2-433a-85d3-c71602aa2fb8</vt:lpwstr>
  </property>
  <property fmtid="{D5CDD505-2E9C-101B-9397-08002B2CF9AE}" pid="3" name="ContentTypeId">
    <vt:lpwstr>0x0101006DB0F8F7738EDF4DA0E2E14EA69F41B7009F6921338CFD5F4DAD475703732A9527</vt:lpwstr>
  </property>
</Properties>
</file>